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5.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6.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7.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2955" windowWidth="12120" windowHeight="5340" tabRatio="807" activeTab="23"/>
  </bookViews>
  <sheets>
    <sheet name="Section 1" sheetId="1" r:id="rId1"/>
    <sheet name="Section 2" sheetId="2" r:id="rId2"/>
    <sheet name="Section 1 Order" sheetId="3" state="hidden" r:id="rId3"/>
    <sheet name="Section 2 Order" sheetId="4" state="hidden" r:id="rId4"/>
    <sheet name="Section 1 Draw" sheetId="5" state="hidden" r:id="rId5"/>
    <sheet name="Section 2 Draw" sheetId="6" state="hidden" r:id="rId6"/>
    <sheet name="Tournament Setup" sheetId="7" state="hidden" r:id="rId7"/>
    <sheet name="Position" sheetId="8" state="hidden" r:id="rId8"/>
    <sheet name="Breaks" sheetId="9" r:id="rId9"/>
    <sheet name="Blank Section" sheetId="10" state="hidden" r:id="rId10"/>
    <sheet name="4 Players" sheetId="11" state="hidden" r:id="rId11"/>
    <sheet name="4 Players Draw" sheetId="12" state="hidden" r:id="rId12"/>
    <sheet name="4 Players Order" sheetId="13" state="hidden" r:id="rId13"/>
    <sheet name="5 Players" sheetId="14" state="hidden" r:id="rId14"/>
    <sheet name="5 Players Draw" sheetId="15" state="hidden" r:id="rId15"/>
    <sheet name="5 Players Order" sheetId="16" state="hidden" r:id="rId16"/>
    <sheet name="6 Players" sheetId="17" state="hidden" r:id="rId17"/>
    <sheet name="6 Players Draw" sheetId="18" state="hidden" r:id="rId18"/>
    <sheet name="6 Players Order" sheetId="19" state="hidden" r:id="rId19"/>
    <sheet name="7 Players" sheetId="20" state="hidden" r:id="rId20"/>
    <sheet name="7 Players Draw" sheetId="21" state="hidden" r:id="rId21"/>
    <sheet name="7 Players Order" sheetId="22" state="hidden" r:id="rId22"/>
    <sheet name="Qualifying" sheetId="23" state="hidden" r:id="rId23"/>
    <sheet name="main" sheetId="24" r:id="rId24"/>
    <sheet name="Plate" sheetId="25" r:id="rId25"/>
    <sheet name="Last 16" sheetId="26" state="hidden" r:id="rId26"/>
    <sheet name="Last 32" sheetId="27" state="hidden" r:id="rId27"/>
    <sheet name="CalcSheet" sheetId="28" state="hidden" r:id="rId28"/>
    <sheet name="Sheet1" sheetId="29" state="hidden" r:id="rId29"/>
  </sheets>
  <definedNames>
    <definedName name="AvgDuration">'Tournament Setup'!$B$9</definedName>
    <definedName name="CycleSeconds">'Tournament Setup'!$B$11</definedName>
    <definedName name="Flight">'Tournament Setup'!$B$8</definedName>
    <definedName name="NoPlayers">'Tournament Setup'!$B$3</definedName>
    <definedName name="NoQualifiers">'Tournament Setup'!$B$5</definedName>
    <definedName name="NoSections">'Tournament Setup'!$B$4</definedName>
    <definedName name="NoTables">'Tournament Setup'!$B$6</definedName>
    <definedName name="OddEven">'CalcSheet'!$B$7</definedName>
    <definedName name="Plate">'Tournament Setup'!$B$7</definedName>
    <definedName name="_xlnm.Print_Area" localSheetId="10">'4 Players'!$A$1:$Z$16</definedName>
    <definedName name="_xlnm.Print_Area" localSheetId="13">'5 Players'!$A$1:$AC$19</definedName>
    <definedName name="_xlnm.Print_Area" localSheetId="16">'6 Players'!$A$1:$AF$22</definedName>
    <definedName name="_xlnm.Print_Area" localSheetId="19">'7 Players'!$A$1:$AI$25</definedName>
    <definedName name="_xlnm.Print_Area" localSheetId="25">'Last 16'!$A$1:$F$31</definedName>
    <definedName name="_xlnm.Print_Area" localSheetId="26">'Last 32'!$A$1:$F$63</definedName>
    <definedName name="_xlnm.Print_Area" localSheetId="0">'Section 1'!$A$1:$AC$19</definedName>
    <definedName name="_xlnm.Print_Area" localSheetId="1">'Section 2'!$A$1:$AC$19</definedName>
    <definedName name="S1EvenPlayer">'CalcSheet'!$G$7</definedName>
    <definedName name="S1OddPlayer">'CalcSheet'!$L$7</definedName>
    <definedName name="S1Players">'Tournament Setup'!$B$14</definedName>
    <definedName name="S2EvenPlayer">'CalcSheet'!$G$8</definedName>
    <definedName name="S2OddPlayer">'CalcSheet'!$L$8</definedName>
    <definedName name="S2Players">'Tournament Setup'!$B$15</definedName>
    <definedName name="S3EvenPlayer">'CalcSheet'!$G$9</definedName>
    <definedName name="S3OddPlayer">'CalcSheet'!$L$9</definedName>
    <definedName name="S3Players">'Tournament Setup'!$B$16</definedName>
    <definedName name="S4EvenPlayer">'CalcSheet'!$G$10</definedName>
    <definedName name="S4OddPlayer">'CalcSheet'!$L$10</definedName>
    <definedName name="S4Players">'Tournament Setup'!$B$17</definedName>
    <definedName name="S5EvenPlayer">'CalcSheet'!$G$11</definedName>
    <definedName name="S5OddPlayer">'CalcSheet'!$L$11</definedName>
    <definedName name="S5Players">'Tournament Setup'!$B$18</definedName>
    <definedName name="S6EvenPlayer">'CalcSheet'!$G$12</definedName>
    <definedName name="S6OddPlayer">'CalcSheet'!$L$12</definedName>
    <definedName name="S6Players">'Tournament Setup'!$B$19</definedName>
    <definedName name="S76OddPlayer">'CalcSheet'!$L$13</definedName>
    <definedName name="S7EvenPlayer">'CalcSheet'!$G$13</definedName>
    <definedName name="S7Players">'Tournament Setup'!$B$20</definedName>
    <definedName name="S8EvenPlayer">'CalcSheet'!$G$14</definedName>
    <definedName name="S8OddPlayer">'CalcSheet'!$L$14</definedName>
    <definedName name="S8Players">'Tournament Setup'!$B$21</definedName>
    <definedName name="Section1Players">'CalcSheet'!$A$7</definedName>
    <definedName name="Section2Players">'CalcSheet'!$A$8</definedName>
    <definedName name="Section3Players">'CalcSheet'!$A$9</definedName>
    <definedName name="Section4Players">'CalcSheet'!$A$10</definedName>
    <definedName name="Section5Players">'CalcSheet'!$A$11</definedName>
    <definedName name="Section6Players">'CalcSheet'!$A$12</definedName>
    <definedName name="Section7Players">'CalcSheet'!$A$13</definedName>
    <definedName name="Section8Players">'CalcSheet'!$A$14</definedName>
    <definedName name="Seeded">'Tournament Setup'!$B$10</definedName>
    <definedName name="TournamentName">'Tournament Setup'!$B$1</definedName>
  </definedNames>
  <calcPr fullCalcOnLoad="1"/>
</workbook>
</file>

<file path=xl/sharedStrings.xml><?xml version="1.0" encoding="utf-8"?>
<sst xmlns="http://schemas.openxmlformats.org/spreadsheetml/2006/main" count="902" uniqueCount="206">
  <si>
    <t>Name</t>
  </si>
  <si>
    <t>Wins</t>
  </si>
  <si>
    <t>Placing</t>
  </si>
  <si>
    <t>Diff.</t>
  </si>
  <si>
    <t>Breaks</t>
  </si>
  <si>
    <t>Number of players</t>
  </si>
  <si>
    <t>Number of sections</t>
  </si>
  <si>
    <t>Number of qualifiers</t>
  </si>
  <si>
    <t>Tournament name</t>
  </si>
  <si>
    <t>Location</t>
  </si>
  <si>
    <t>Number of tables</t>
  </si>
  <si>
    <t>Stephen Gupwell</t>
  </si>
  <si>
    <t>Peter Hammington</t>
  </si>
  <si>
    <t>Brendon Bateman</t>
  </si>
  <si>
    <t>SECTION 1</t>
  </si>
  <si>
    <t>Section 1</t>
  </si>
  <si>
    <t>vs</t>
  </si>
  <si>
    <t>Result</t>
  </si>
  <si>
    <t>Loser's Signature</t>
  </si>
  <si>
    <t>Player</t>
  </si>
  <si>
    <t>Diff</t>
  </si>
  <si>
    <t>%</t>
  </si>
  <si>
    <t>MaxWin</t>
  </si>
  <si>
    <t>MaxDiff</t>
  </si>
  <si>
    <t>Max%</t>
  </si>
  <si>
    <t>CountMax</t>
  </si>
  <si>
    <t>CountDiff</t>
  </si>
  <si>
    <t>Count%</t>
  </si>
  <si>
    <t>Section</t>
  </si>
  <si>
    <t>PlayerCount</t>
  </si>
  <si>
    <t xml:space="preserve">Referee : </t>
  </si>
  <si>
    <t>Game 1 (1 vs 4)</t>
  </si>
  <si>
    <t>Rank win</t>
  </si>
  <si>
    <t>Rank Diff</t>
  </si>
  <si>
    <t>Rank %</t>
  </si>
  <si>
    <t>Ave rank</t>
  </si>
  <si>
    <t>mod</t>
  </si>
  <si>
    <t>sum mod</t>
  </si>
  <si>
    <t>Count ave rank</t>
  </si>
  <si>
    <t>Seed</t>
  </si>
  <si>
    <t>Province</t>
  </si>
  <si>
    <t>Section placing</t>
  </si>
  <si>
    <t>Game 2 (2 vs 3)</t>
  </si>
  <si>
    <t>Game 3 (1 vs 3)</t>
  </si>
  <si>
    <t>Game 4 (2 vs 4)</t>
  </si>
  <si>
    <t>Game 5 (3 vs 4)</t>
  </si>
  <si>
    <t>Game 6 (1 vs 2)</t>
  </si>
  <si>
    <t>Game 1 (1 vs 5)</t>
  </si>
  <si>
    <t>Game 2 (2 vs 4)</t>
  </si>
  <si>
    <t>Game 3 (3 vs 5)</t>
  </si>
  <si>
    <t>Game 4 (1 vs 4)</t>
  </si>
  <si>
    <t>Game 5 (2 vs 3)</t>
  </si>
  <si>
    <t>Game 6 (4 vs 5)</t>
  </si>
  <si>
    <t>Game 7 (1 vs 3)</t>
  </si>
  <si>
    <t>Game 8 (2 vs 5)</t>
  </si>
  <si>
    <t>Game 9 (3 vs 4)</t>
  </si>
  <si>
    <t>Game 10 (1 vs 2)</t>
  </si>
  <si>
    <t>Game 1 (1 vs 6)</t>
  </si>
  <si>
    <t>Game 2 (2 vs 5)</t>
  </si>
  <si>
    <t>Game 3 (3 vs 4)</t>
  </si>
  <si>
    <t>Game 4 (1 vs 5)</t>
  </si>
  <si>
    <t>Game 5 (3 vs 6)</t>
  </si>
  <si>
    <t>Game 6 (2 vs 4)</t>
  </si>
  <si>
    <t>Game 7 (5 vs 6)</t>
  </si>
  <si>
    <t>Game 8 (1 vs 4)</t>
  </si>
  <si>
    <t>Game 9 (2 vs 3)</t>
  </si>
  <si>
    <t>Game 10 (4 vs 5)</t>
  </si>
  <si>
    <t>Game 11 (2 vs 6)</t>
  </si>
  <si>
    <t>Game 12 (1 vs 3)</t>
  </si>
  <si>
    <t>Game 13 (4 vs 6)</t>
  </si>
  <si>
    <t>Game 14 (3 vs 5)</t>
  </si>
  <si>
    <t>Game 15 (1 vs 2)</t>
  </si>
  <si>
    <t>Game 1 (3 vs 6)</t>
  </si>
  <si>
    <t>Game 2 (4 vs 7)</t>
  </si>
  <si>
    <t>Game 5 (2 vs 6)</t>
  </si>
  <si>
    <t>Game 6 (5 vs 7)</t>
  </si>
  <si>
    <t>Game 8 (2 vs 4)</t>
  </si>
  <si>
    <t>Game 9 (5 vs 6)</t>
  </si>
  <si>
    <t>Game 10 (1 vs 7)</t>
  </si>
  <si>
    <t>Game 11 (3 vs 4)</t>
  </si>
  <si>
    <t>Game 12 (2 vs 5)</t>
  </si>
  <si>
    <t>Game 13 (6 vs 7)</t>
  </si>
  <si>
    <t>Game 14 (1 vs 5)</t>
  </si>
  <si>
    <t>Game 15 (2 vs 3)</t>
  </si>
  <si>
    <t>Game 16 (4 vs 6)</t>
  </si>
  <si>
    <t>Game 17 (2 vs 7)</t>
  </si>
  <si>
    <t>Game 18 (1 vs 6)</t>
  </si>
  <si>
    <t>Game 19 (4 vs 5)</t>
  </si>
  <si>
    <t>Game 20 (3 vs 7)</t>
  </si>
  <si>
    <t>Game 21 (1 vs 2)</t>
  </si>
  <si>
    <t>Players Per Section</t>
  </si>
  <si>
    <t>Section 2</t>
  </si>
  <si>
    <t>Section 3</t>
  </si>
  <si>
    <t>Section 4</t>
  </si>
  <si>
    <t>Section 5</t>
  </si>
  <si>
    <t>Section 6</t>
  </si>
  <si>
    <t>If uneven</t>
  </si>
  <si>
    <t>If even</t>
  </si>
  <si>
    <t>&gt; 1 = Unequal Section</t>
  </si>
  <si>
    <t>&lt;1 = Unequal Section</t>
  </si>
  <si>
    <t>Odd/Even amount</t>
  </si>
  <si>
    <t>Where the Number of players divided by the sections is equal there is no issue, a simple divide by is used.</t>
  </si>
  <si>
    <t>(ie section 4 has the extra player, then section 3, then section 2 etc until the total players have been assigned to a section)</t>
  </si>
  <si>
    <t xml:space="preserve">Where the MOD(players/sections) &lt;&gt; 0 then one of the two grids above needs to be used. </t>
  </si>
  <si>
    <t>the draw (ie section 1 has the extra player, then section 2, then section 3 etc until the total players have been assigned to a section)</t>
  </si>
  <si>
    <t xml:space="preserve">The grid 'Calculate for forward' is used where the MOD value is &lt; 1, when &lt;1 we are on the forwards part of  </t>
  </si>
  <si>
    <t xml:space="preserve">The grid 'Calculate for reverse' is used where the MOD value is &gt; 1, when &gt;1 we are on the reverse part of the draw </t>
  </si>
  <si>
    <t>P/F</t>
  </si>
  <si>
    <t>P/A</t>
  </si>
  <si>
    <t>Average Duration</t>
  </si>
  <si>
    <t>Duration</t>
  </si>
  <si>
    <t>Total</t>
  </si>
  <si>
    <t>Post</t>
  </si>
  <si>
    <t>Seeded List (Y/N)</t>
  </si>
  <si>
    <t>Flight required (Y/N)</t>
  </si>
  <si>
    <t>Plate required (Y/N)</t>
  </si>
  <si>
    <t>Cycle Sheet Every</t>
  </si>
  <si>
    <t>Seconds</t>
  </si>
  <si>
    <t>Game 1</t>
  </si>
  <si>
    <t>Game 2</t>
  </si>
  <si>
    <t>Game 3</t>
  </si>
  <si>
    <t>Game 4</t>
  </si>
  <si>
    <t>Game 5</t>
  </si>
  <si>
    <t>Game 6</t>
  </si>
  <si>
    <t>Game 7</t>
  </si>
  <si>
    <t>Game 8</t>
  </si>
  <si>
    <t>Game 9</t>
  </si>
  <si>
    <t>Game 10</t>
  </si>
  <si>
    <t>Game 11</t>
  </si>
  <si>
    <t>Game 12</t>
  </si>
  <si>
    <t>Game 13</t>
  </si>
  <si>
    <t>Game 14</t>
  </si>
  <si>
    <t>Game 15</t>
  </si>
  <si>
    <t>Game 16</t>
  </si>
  <si>
    <t>Game 17</t>
  </si>
  <si>
    <t>Game 18</t>
  </si>
  <si>
    <t>Game 19</t>
  </si>
  <si>
    <t>Game 20</t>
  </si>
  <si>
    <t>Game 21</t>
  </si>
  <si>
    <t>Player 1</t>
  </si>
  <si>
    <t>Player 2</t>
  </si>
  <si>
    <t>Referee</t>
  </si>
  <si>
    <t>Ref</t>
  </si>
  <si>
    <t>Next Game(s)</t>
  </si>
  <si>
    <t>Section 7</t>
  </si>
  <si>
    <t>Section 8</t>
  </si>
  <si>
    <t>Based on # of Tables used</t>
  </si>
  <si>
    <t># per table</t>
  </si>
  <si>
    <t>y</t>
  </si>
  <si>
    <t>Gary Oliver</t>
  </si>
  <si>
    <t>Wayne Carey</t>
  </si>
  <si>
    <t>Adesh Shekatkar</t>
  </si>
  <si>
    <t>Darren Taylor</t>
  </si>
  <si>
    <t>Derek Gibb</t>
  </si>
  <si>
    <t>Mark Taylor</t>
  </si>
  <si>
    <t>Russ Delahunty</t>
  </si>
  <si>
    <t>Paul Stocker</t>
  </si>
  <si>
    <t>Neil Gyde</t>
  </si>
  <si>
    <t>Andrew Draper</t>
  </si>
  <si>
    <t>Paul Wilson</t>
  </si>
  <si>
    <t>Mike Harris</t>
  </si>
  <si>
    <t>Cyril Leggett</t>
  </si>
  <si>
    <t>Paul Phillips</t>
  </si>
  <si>
    <t>Christchurch</t>
  </si>
  <si>
    <t>Garry Oliver</t>
  </si>
  <si>
    <t>Peter DeGroot</t>
  </si>
  <si>
    <t>Zac Guja</t>
  </si>
  <si>
    <t>Russel Delahunty</t>
  </si>
  <si>
    <t>Paul Wereta</t>
  </si>
  <si>
    <t>Peter Gormley</t>
  </si>
  <si>
    <t>Grant Hayward</t>
  </si>
  <si>
    <t>Peri Lilii</t>
  </si>
  <si>
    <t xml:space="preserve">                2019 New Zealand National Billiards Championships</t>
  </si>
  <si>
    <t>2019  New Zealand National Billiards Championships</t>
  </si>
  <si>
    <t xml:space="preserve"> </t>
  </si>
  <si>
    <t>Geoff Lilly</t>
  </si>
  <si>
    <t>66, 50</t>
  </si>
  <si>
    <t>2019 New Zealand Billiards Championships</t>
  </si>
  <si>
    <r>
      <rPr>
        <b/>
        <sz val="16"/>
        <color indexed="10"/>
        <rFont val="Arial"/>
        <family val="2"/>
      </rPr>
      <t>102</t>
    </r>
    <r>
      <rPr>
        <sz val="16"/>
        <rFont val="Arial"/>
        <family val="2"/>
      </rPr>
      <t>, 58u, 55, 55, 50, 40</t>
    </r>
  </si>
  <si>
    <t>Bye</t>
  </si>
  <si>
    <t>2019 New Zealand Billiards Championships Plate Draw</t>
  </si>
  <si>
    <t>Plate</t>
  </si>
  <si>
    <t>Peri Lilii   280</t>
  </si>
  <si>
    <t>Peter Gormley   207</t>
  </si>
  <si>
    <t>Grant Hayward  298</t>
  </si>
  <si>
    <t>Russ Delahunty   282</t>
  </si>
  <si>
    <t>Final</t>
  </si>
  <si>
    <t>48</t>
  </si>
  <si>
    <t>Gary Oliver 950</t>
  </si>
  <si>
    <t>Peter DeGroot  359</t>
  </si>
  <si>
    <t>Zac Guja  572</t>
  </si>
  <si>
    <t>Wayne Carey  384</t>
  </si>
  <si>
    <t>Geoff Lilly  318</t>
  </si>
  <si>
    <t>Peri Lilii  283</t>
  </si>
  <si>
    <t>Grant Hayward  214</t>
  </si>
  <si>
    <t>Paul Wereta  308</t>
  </si>
  <si>
    <t>83, 81</t>
  </si>
  <si>
    <t>Main</t>
  </si>
  <si>
    <t>b</t>
  </si>
  <si>
    <t>Geoff Lilly 274</t>
  </si>
  <si>
    <t>Paul Wereta  372</t>
  </si>
  <si>
    <t>66, 58, 40</t>
  </si>
  <si>
    <t>Gary Oliver  1073</t>
  </si>
  <si>
    <t>Zac Guja  486</t>
  </si>
  <si>
    <r>
      <rPr>
        <b/>
        <sz val="16"/>
        <color indexed="10"/>
        <rFont val="Arial"/>
        <family val="2"/>
      </rPr>
      <t>112, 111, 102,</t>
    </r>
    <r>
      <rPr>
        <sz val="16"/>
        <rFont val="Arial"/>
        <family val="2"/>
      </rPr>
      <t xml:space="preserve"> 98, 91, 89, 86, 85, 85, 70, 68, 67, 62, 58, 56, 55, 52, 51, 50, 50, 45, 42</t>
    </r>
  </si>
  <si>
    <t>92, 62, 53, 52, 48, 46, 45, 45, 44, 43, 42, 40, 40, 40</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</si>
</sst>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quot; hrs (approx)&quot;"/>
  </numFmts>
  <fonts count="63">
    <font>
      <sz val="10"/>
      <name val="Arial"/>
      <family val="0"/>
    </font>
    <font>
      <sz val="11"/>
      <color indexed="8"/>
      <name val="Calibri"/>
      <family val="2"/>
    </font>
    <font>
      <b/>
      <sz val="14"/>
      <name val="Arial"/>
      <family val="2"/>
    </font>
    <font>
      <b/>
      <sz val="24"/>
      <name val="Arial"/>
      <family val="2"/>
    </font>
    <font>
      <b/>
      <sz val="20"/>
      <name val="Arial"/>
      <family val="2"/>
    </font>
    <font>
      <sz val="24"/>
      <name val="Arial"/>
      <family val="2"/>
    </font>
    <font>
      <sz val="36"/>
      <name val="Arial"/>
      <family val="2"/>
    </font>
    <font>
      <sz val="32"/>
      <name val="Arial"/>
      <family val="2"/>
    </font>
    <font>
      <sz val="16"/>
      <name val="Arial"/>
      <family val="2"/>
    </font>
    <font>
      <u val="single"/>
      <sz val="24"/>
      <name val="Arial"/>
      <family val="2"/>
    </font>
    <font>
      <sz val="20"/>
      <name val="Arial"/>
      <family val="2"/>
    </font>
    <font>
      <b/>
      <sz val="8"/>
      <name val="Arial"/>
      <family val="2"/>
    </font>
    <font>
      <b/>
      <sz val="10"/>
      <name val="Arial"/>
      <family val="2"/>
    </font>
    <font>
      <b/>
      <sz val="18"/>
      <name val="Arial"/>
      <family val="2"/>
    </font>
    <font>
      <sz val="28"/>
      <name val="Arial"/>
      <family val="2"/>
    </font>
    <font>
      <sz val="14"/>
      <name val="Arial"/>
      <family val="2"/>
    </font>
    <font>
      <sz val="8"/>
      <name val="Arial"/>
      <family val="0"/>
    </font>
    <font>
      <b/>
      <sz val="16"/>
      <name val="Arial"/>
      <family val="2"/>
    </font>
    <font>
      <sz val="18"/>
      <name val="Verdana"/>
      <family val="2"/>
    </font>
    <font>
      <sz val="24"/>
      <name val="Verdana"/>
      <family val="2"/>
    </font>
    <font>
      <b/>
      <sz val="18"/>
      <name val="Verdana"/>
      <family val="2"/>
    </font>
    <font>
      <sz val="20"/>
      <name val="Verdana"/>
      <family val="2"/>
    </font>
    <font>
      <b/>
      <sz val="20"/>
      <name val="Verdana"/>
      <family val="2"/>
    </font>
    <font>
      <sz val="22"/>
      <name val="Verdana"/>
      <family val="2"/>
    </font>
    <font>
      <b/>
      <sz val="22"/>
      <name val="Verdana"/>
      <family val="2"/>
    </font>
    <font>
      <sz val="14"/>
      <color indexed="9"/>
      <name val="Arial"/>
      <family val="2"/>
    </font>
    <font>
      <sz val="10"/>
      <color indexed="9"/>
      <name val="Arial"/>
      <family val="2"/>
    </font>
    <font>
      <sz val="16"/>
      <color indexed="9"/>
      <name val="Arial"/>
      <family val="0"/>
    </font>
    <font>
      <sz val="10"/>
      <color indexed="8"/>
      <name val="Arial"/>
      <family val="2"/>
    </font>
    <font>
      <b/>
      <sz val="16"/>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ill>
    <fill>
      <patternFill patternType="lightGray">
        <fgColor indexed="8"/>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right style="medium"/>
      <top/>
      <bottom/>
    </border>
    <border>
      <left style="medium"/>
      <right/>
      <top/>
      <bottom/>
    </border>
    <border>
      <left/>
      <right style="medium"/>
      <top/>
      <bottom style="medium"/>
    </border>
    <border>
      <left style="medium"/>
      <right/>
      <top/>
      <bottom style="medium"/>
    </border>
    <border>
      <left style="medium"/>
      <right/>
      <top style="medium"/>
      <bottom/>
    </border>
    <border>
      <left/>
      <right/>
      <top style="medium"/>
      <bottom/>
    </border>
    <border>
      <left/>
      <right style="medium"/>
      <top style="medium"/>
      <bottom/>
    </border>
    <border>
      <left style="thin"/>
      <right style="thin"/>
      <top style="thin"/>
      <bottom style="thin"/>
    </border>
    <border>
      <left style="thin"/>
      <right/>
      <top style="thin"/>
      <bottom style="thin"/>
    </border>
    <border>
      <left/>
      <right style="thin"/>
      <top style="thin"/>
      <bottom style="thin"/>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right style="thin"/>
      <top style="thin"/>
      <bottom/>
    </border>
    <border>
      <left/>
      <right style="thin"/>
      <top/>
      <bottom style="thin"/>
    </border>
    <border>
      <left/>
      <right style="thin"/>
      <top/>
      <bottom/>
    </border>
    <border>
      <left/>
      <right/>
      <top style="thin"/>
      <bottom/>
    </border>
    <border>
      <left style="thin"/>
      <right style="medium"/>
      <top style="medium"/>
      <bottom style="thin"/>
    </border>
    <border>
      <left style="thin"/>
      <right style="medium"/>
      <top style="thin"/>
      <bottom style="medium"/>
    </border>
    <border>
      <left style="thin"/>
      <right style="thin"/>
      <top/>
      <bottom/>
    </border>
    <border>
      <left/>
      <right style="thin"/>
      <top style="medium"/>
      <bottom/>
    </border>
    <border>
      <left/>
      <right style="thin"/>
      <top/>
      <bottom style="medium"/>
    </border>
    <border>
      <left style="thin"/>
      <right/>
      <top/>
      <bottom/>
    </border>
    <border>
      <left/>
      <right/>
      <top style="thin"/>
      <bottom style="thin"/>
    </border>
    <border>
      <left>
        <color indexed="63"/>
      </left>
      <right>
        <color indexed="63"/>
      </right>
      <top>
        <color indexed="63"/>
      </top>
      <bottom style="thin"/>
    </border>
    <border>
      <left style="medium"/>
      <right style="thin"/>
      <top style="thin"/>
      <bottom/>
    </border>
    <border>
      <left style="medium"/>
      <right style="thin"/>
      <top/>
      <bottom style="thin"/>
    </border>
    <border>
      <left style="thin"/>
      <right style="thin"/>
      <top style="thin"/>
      <bottom/>
    </border>
    <border>
      <left style="thin"/>
      <right style="thin"/>
      <top/>
      <bottom style="thin"/>
    </border>
    <border>
      <left style="medium"/>
      <right style="thin"/>
      <top style="medium"/>
      <bottom/>
    </border>
    <border>
      <left style="medium"/>
      <right style="thin"/>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205">
    <xf numFmtId="0" fontId="0" fillId="0" borderId="0" xfId="0" applyAlignment="1">
      <alignment/>
    </xf>
    <xf numFmtId="0" fontId="2" fillId="0" borderId="0" xfId="0" applyFont="1" applyAlignment="1">
      <alignment/>
    </xf>
    <xf numFmtId="0" fontId="3" fillId="0" borderId="0" xfId="0" applyFont="1" applyAlignment="1">
      <alignment horizontal="center" vertical="center"/>
    </xf>
    <xf numFmtId="0" fontId="2" fillId="0" borderId="0" xfId="0" applyFont="1" applyAlignment="1">
      <alignment horizontal="center" vertical="center" wrapText="1"/>
    </xf>
    <xf numFmtId="0" fontId="0" fillId="33" borderId="0" xfId="0" applyFont="1" applyFill="1" applyAlignment="1">
      <alignment/>
    </xf>
    <xf numFmtId="0" fontId="0" fillId="33" borderId="10" xfId="0" applyFont="1" applyFill="1" applyBorder="1" applyAlignment="1">
      <alignment/>
    </xf>
    <xf numFmtId="49" fontId="2" fillId="0" borderId="0" xfId="0" applyNumberFormat="1" applyFont="1" applyAlignment="1">
      <alignment horizontal="center" vertical="center" wrapText="1"/>
    </xf>
    <xf numFmtId="0" fontId="5" fillId="0" borderId="0" xfId="0" applyFont="1" applyAlignment="1">
      <alignment/>
    </xf>
    <xf numFmtId="0" fontId="9" fillId="0" borderId="0" xfId="0" applyFont="1" applyAlignment="1">
      <alignment/>
    </xf>
    <xf numFmtId="0" fontId="0" fillId="33" borderId="11" xfId="0" applyFont="1" applyFill="1" applyBorder="1" applyAlignment="1">
      <alignment/>
    </xf>
    <xf numFmtId="0" fontId="0" fillId="0" borderId="12" xfId="0" applyFont="1" applyBorder="1" applyAlignment="1">
      <alignment/>
    </xf>
    <xf numFmtId="0" fontId="0" fillId="0" borderId="0" xfId="0" applyFont="1" applyAlignment="1">
      <alignment/>
    </xf>
    <xf numFmtId="49" fontId="0" fillId="0" borderId="0" xfId="0" applyNumberFormat="1" applyFont="1" applyAlignment="1">
      <alignment/>
    </xf>
    <xf numFmtId="0" fontId="0" fillId="33" borderId="13" xfId="0" applyFont="1" applyFill="1" applyBorder="1" applyAlignment="1">
      <alignment/>
    </xf>
    <xf numFmtId="0" fontId="0" fillId="0" borderId="14" xfId="0" applyFont="1" applyBorder="1" applyAlignment="1">
      <alignment/>
    </xf>
    <xf numFmtId="0" fontId="0" fillId="0" borderId="10" xfId="0" applyFont="1" applyBorder="1" applyAlignment="1">
      <alignment/>
    </xf>
    <xf numFmtId="49" fontId="0" fillId="0" borderId="10" xfId="0" applyNumberFormat="1" applyFont="1" applyBorder="1" applyAlignment="1">
      <alignment/>
    </xf>
    <xf numFmtId="0" fontId="0" fillId="0" borderId="15" xfId="0" applyFont="1" applyBorder="1" applyAlignment="1">
      <alignment/>
    </xf>
    <xf numFmtId="0" fontId="0" fillId="0" borderId="16" xfId="0" applyFont="1" applyBorder="1" applyAlignment="1">
      <alignment/>
    </xf>
    <xf numFmtId="0" fontId="0" fillId="33" borderId="15" xfId="0" applyFont="1" applyFill="1" applyBorder="1" applyAlignment="1">
      <alignment/>
    </xf>
    <xf numFmtId="0" fontId="0" fillId="33" borderId="16" xfId="0" applyFont="1" applyFill="1" applyBorder="1" applyAlignment="1">
      <alignment/>
    </xf>
    <xf numFmtId="0" fontId="0" fillId="33" borderId="17" xfId="0" applyFont="1" applyFill="1" applyBorder="1" applyAlignment="1">
      <alignment/>
    </xf>
    <xf numFmtId="49" fontId="0" fillId="0" borderId="16" xfId="0" applyNumberFormat="1" applyFont="1" applyBorder="1" applyAlignment="1">
      <alignment/>
    </xf>
    <xf numFmtId="0" fontId="0" fillId="0" borderId="17" xfId="0" applyFont="1" applyBorder="1" applyAlignment="1">
      <alignment/>
    </xf>
    <xf numFmtId="0" fontId="0" fillId="0" borderId="11" xfId="0" applyFont="1" applyBorder="1" applyAlignment="1">
      <alignment/>
    </xf>
    <xf numFmtId="0" fontId="0" fillId="33" borderId="12" xfId="0" applyFont="1" applyFill="1" applyBorder="1" applyAlignment="1">
      <alignment/>
    </xf>
    <xf numFmtId="0" fontId="0" fillId="33" borderId="14" xfId="0" applyFont="1" applyFill="1" applyBorder="1" applyAlignment="1">
      <alignment/>
    </xf>
    <xf numFmtId="0" fontId="0" fillId="0" borderId="13" xfId="0" applyFont="1"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5" fillId="0" borderId="0" xfId="0" applyFont="1" applyAlignment="1">
      <alignment horizontal="right"/>
    </xf>
    <xf numFmtId="0" fontId="0" fillId="0" borderId="18" xfId="0" applyBorder="1" applyAlignment="1">
      <alignment horizontal="center" vertical="center"/>
    </xf>
    <xf numFmtId="0" fontId="12" fillId="0" borderId="18" xfId="0" applyFont="1" applyBorder="1" applyAlignment="1">
      <alignment horizontal="center" vertical="center"/>
    </xf>
    <xf numFmtId="0" fontId="13" fillId="0" borderId="18" xfId="0" applyFont="1" applyBorder="1" applyAlignment="1">
      <alignment horizontal="center" vertical="center"/>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11" fillId="0" borderId="0" xfId="0" applyFont="1" applyAlignment="1">
      <alignment/>
    </xf>
    <xf numFmtId="0" fontId="0" fillId="0" borderId="0" xfId="0" applyAlignment="1">
      <alignment horizontal="center"/>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Alignment="1">
      <alignment vertical="center"/>
    </xf>
    <xf numFmtId="0" fontId="0" fillId="0" borderId="0" xfId="0" applyAlignment="1">
      <alignment horizontal="right" vertical="center"/>
    </xf>
    <xf numFmtId="0" fontId="13" fillId="0" borderId="18" xfId="0" applyFont="1" applyBorder="1" applyAlignment="1">
      <alignment horizontal="center"/>
    </xf>
    <xf numFmtId="0" fontId="0" fillId="0" borderId="29" xfId="0" applyBorder="1" applyAlignment="1">
      <alignment/>
    </xf>
    <xf numFmtId="0" fontId="0" fillId="0" borderId="30" xfId="0" applyBorder="1" applyAlignment="1">
      <alignment/>
    </xf>
    <xf numFmtId="0" fontId="0" fillId="0" borderId="18" xfId="0" applyBorder="1" applyAlignment="1">
      <alignment horizontal="center"/>
    </xf>
    <xf numFmtId="0" fontId="0" fillId="0" borderId="20" xfId="0" applyBorder="1" applyAlignment="1">
      <alignment horizontal="center"/>
    </xf>
    <xf numFmtId="0" fontId="0" fillId="0" borderId="29" xfId="0" applyBorder="1" applyAlignment="1">
      <alignment horizontal="center"/>
    </xf>
    <xf numFmtId="0" fontId="0" fillId="0" borderId="31" xfId="0" applyBorder="1" applyAlignment="1">
      <alignment horizontal="center"/>
    </xf>
    <xf numFmtId="0" fontId="0" fillId="0" borderId="30" xfId="0" applyBorder="1" applyAlignment="1">
      <alignment horizontal="center"/>
    </xf>
    <xf numFmtId="0" fontId="0" fillId="0" borderId="31" xfId="0" applyBorder="1" applyAlignment="1">
      <alignment/>
    </xf>
    <xf numFmtId="0" fontId="0" fillId="0" borderId="32" xfId="0" applyBorder="1" applyAlignment="1">
      <alignment/>
    </xf>
    <xf numFmtId="0" fontId="8" fillId="0" borderId="18" xfId="0" applyFont="1" applyBorder="1" applyAlignment="1">
      <alignment/>
    </xf>
    <xf numFmtId="0" fontId="8" fillId="0" borderId="18" xfId="0" applyFont="1" applyBorder="1" applyAlignment="1">
      <alignment horizontal="right"/>
    </xf>
    <xf numFmtId="0" fontId="8" fillId="0" borderId="0" xfId="0" applyFont="1" applyAlignment="1">
      <alignment/>
    </xf>
    <xf numFmtId="0" fontId="14" fillId="0" borderId="0" xfId="0" applyFont="1" applyAlignment="1">
      <alignment/>
    </xf>
    <xf numFmtId="49" fontId="14" fillId="0" borderId="0" xfId="0" applyNumberFormat="1" applyFont="1" applyAlignment="1">
      <alignment/>
    </xf>
    <xf numFmtId="0" fontId="14" fillId="0" borderId="10" xfId="0" applyFont="1" applyBorder="1" applyAlignment="1">
      <alignment/>
    </xf>
    <xf numFmtId="49" fontId="14" fillId="0" borderId="10" xfId="0" applyNumberFormat="1" applyFont="1" applyBorder="1" applyAlignment="1">
      <alignment/>
    </xf>
    <xf numFmtId="0" fontId="5" fillId="33" borderId="10" xfId="0" applyFont="1" applyFill="1" applyBorder="1" applyAlignment="1">
      <alignment/>
    </xf>
    <xf numFmtId="0" fontId="14" fillId="0" borderId="18" xfId="0" applyFont="1" applyBorder="1" applyAlignment="1">
      <alignment horizontal="center" vertical="center"/>
    </xf>
    <xf numFmtId="49" fontId="14" fillId="0" borderId="0" xfId="0" applyNumberFormat="1" applyFont="1" applyAlignment="1">
      <alignment horizontal="center"/>
    </xf>
    <xf numFmtId="0" fontId="15" fillId="0" borderId="18" xfId="57" applyNumberFormat="1" applyFont="1" applyBorder="1" applyAlignment="1">
      <alignment horizontal="center" vertical="center"/>
    </xf>
    <xf numFmtId="0" fontId="11" fillId="0" borderId="18" xfId="0" applyFont="1" applyBorder="1" applyAlignment="1">
      <alignment/>
    </xf>
    <xf numFmtId="0" fontId="16" fillId="0" borderId="0" xfId="0" applyFont="1" applyAlignment="1">
      <alignment/>
    </xf>
    <xf numFmtId="0" fontId="16" fillId="0" borderId="18" xfId="0" applyFont="1" applyBorder="1" applyAlignment="1">
      <alignment/>
    </xf>
    <xf numFmtId="0" fontId="16" fillId="0" borderId="0" xfId="0" applyFont="1" applyAlignment="1">
      <alignment horizontal="center"/>
    </xf>
    <xf numFmtId="0" fontId="12" fillId="0" borderId="0" xfId="0" applyFont="1" applyAlignment="1">
      <alignment horizontal="center" vertical="center"/>
    </xf>
    <xf numFmtId="0" fontId="0" fillId="0" borderId="0" xfId="0" applyFont="1" applyAlignment="1">
      <alignment horizontal="right" vertical="center"/>
    </xf>
    <xf numFmtId="1" fontId="8" fillId="0" borderId="18" xfId="0" applyNumberFormat="1" applyFont="1" applyBorder="1" applyAlignment="1">
      <alignment/>
    </xf>
    <xf numFmtId="0" fontId="0" fillId="0" borderId="18" xfId="0" applyFont="1" applyBorder="1" applyAlignment="1">
      <alignment/>
    </xf>
    <xf numFmtId="0" fontId="5" fillId="0" borderId="33" xfId="0" applyFont="1" applyBorder="1" applyAlignment="1" applyProtection="1">
      <alignment horizontal="center" vertical="center"/>
      <protection locked="0"/>
    </xf>
    <xf numFmtId="0" fontId="5" fillId="0" borderId="34" xfId="0" applyFont="1" applyBorder="1" applyAlignment="1" applyProtection="1">
      <alignment horizontal="center" vertical="center"/>
      <protection locked="0"/>
    </xf>
    <xf numFmtId="0" fontId="5" fillId="0" borderId="0" xfId="0" applyFont="1" applyAlignment="1" applyProtection="1">
      <alignment/>
      <protection locked="0"/>
    </xf>
    <xf numFmtId="0" fontId="0" fillId="34" borderId="0" xfId="0" applyFont="1" applyFill="1" applyAlignment="1" applyProtection="1">
      <alignment/>
      <protection locked="0"/>
    </xf>
    <xf numFmtId="0" fontId="0" fillId="33" borderId="0" xfId="0" applyFont="1" applyFill="1" applyAlignment="1" applyProtection="1">
      <alignment/>
      <protection locked="0"/>
    </xf>
    <xf numFmtId="0" fontId="0" fillId="0" borderId="0" xfId="0" applyFont="1" applyAlignment="1" applyProtection="1">
      <alignment/>
      <protection locked="0"/>
    </xf>
    <xf numFmtId="0" fontId="8" fillId="0" borderId="19" xfId="0" applyFont="1" applyBorder="1" applyAlignment="1">
      <alignment/>
    </xf>
    <xf numFmtId="0" fontId="8" fillId="0" borderId="18" xfId="0" applyFont="1" applyBorder="1" applyAlignment="1">
      <alignment horizontal="center"/>
    </xf>
    <xf numFmtId="0" fontId="8" fillId="0" borderId="20" xfId="0" applyFont="1" applyBorder="1" applyAlignment="1">
      <alignment horizontal="right"/>
    </xf>
    <xf numFmtId="0" fontId="0" fillId="0" borderId="0" xfId="0" applyFont="1" applyAlignment="1">
      <alignment horizontal="left" vertical="center"/>
    </xf>
    <xf numFmtId="0" fontId="0" fillId="0" borderId="0" xfId="0" applyAlignment="1">
      <alignment horizontal="left"/>
    </xf>
    <xf numFmtId="0" fontId="0" fillId="0" borderId="0" xfId="0" applyFont="1" applyAlignment="1">
      <alignment vertical="center"/>
    </xf>
    <xf numFmtId="0" fontId="12" fillId="0" borderId="0" xfId="0" applyFont="1" applyAlignment="1">
      <alignment/>
    </xf>
    <xf numFmtId="0" fontId="8" fillId="0" borderId="18" xfId="0" applyFont="1" applyBorder="1" applyAlignment="1">
      <alignment horizontal="left" vertical="center"/>
    </xf>
    <xf numFmtId="0" fontId="17" fillId="0" borderId="18" xfId="0" applyFont="1" applyBorder="1" applyAlignment="1">
      <alignment/>
    </xf>
    <xf numFmtId="0" fontId="8" fillId="0" borderId="18" xfId="0" applyFont="1" applyBorder="1" applyAlignment="1">
      <alignment/>
    </xf>
    <xf numFmtId="0" fontId="14" fillId="0" borderId="35" xfId="0" applyFont="1" applyBorder="1" applyAlignment="1">
      <alignment/>
    </xf>
    <xf numFmtId="0" fontId="0" fillId="0" borderId="36" xfId="0" applyFont="1" applyBorder="1" applyAlignment="1">
      <alignment/>
    </xf>
    <xf numFmtId="0" fontId="0" fillId="0" borderId="37" xfId="0" applyFont="1" applyBorder="1" applyAlignment="1">
      <alignment/>
    </xf>
    <xf numFmtId="0" fontId="9" fillId="0" borderId="0" xfId="0" applyFont="1" applyAlignment="1">
      <alignment horizontal="left"/>
    </xf>
    <xf numFmtId="0" fontId="0" fillId="0" borderId="0" xfId="0" applyFont="1" applyAlignment="1">
      <alignment horizontal="left"/>
    </xf>
    <xf numFmtId="0" fontId="3" fillId="0" borderId="0" xfId="0" applyFont="1" applyAlignment="1">
      <alignment horizontal="left" vertical="center"/>
    </xf>
    <xf numFmtId="0" fontId="0" fillId="0" borderId="0" xfId="0" applyFont="1" applyAlignment="1" applyProtection="1">
      <alignment horizontal="left"/>
      <protection locked="0"/>
    </xf>
    <xf numFmtId="0" fontId="0" fillId="0" borderId="10" xfId="0" applyFont="1" applyBorder="1" applyAlignment="1">
      <alignment horizontal="left"/>
    </xf>
    <xf numFmtId="0" fontId="3" fillId="0" borderId="0" xfId="0" applyFont="1" applyAlignment="1">
      <alignment vertical="center"/>
    </xf>
    <xf numFmtId="0" fontId="19" fillId="34" borderId="0" xfId="0" applyFont="1" applyFill="1" applyAlignment="1" applyProtection="1">
      <alignment/>
      <protection locked="0"/>
    </xf>
    <xf numFmtId="0" fontId="19" fillId="33" borderId="0" xfId="0" applyFont="1" applyFill="1" applyAlignment="1" applyProtection="1">
      <alignment/>
      <protection locked="0"/>
    </xf>
    <xf numFmtId="0" fontId="19" fillId="0" borderId="33" xfId="0" applyFont="1" applyBorder="1" applyAlignment="1" applyProtection="1">
      <alignment horizontal="center" vertical="center"/>
      <protection locked="0"/>
    </xf>
    <xf numFmtId="0" fontId="19" fillId="0" borderId="34" xfId="0" applyFont="1" applyBorder="1" applyAlignment="1" applyProtection="1">
      <alignment horizontal="center" vertical="center"/>
      <protection locked="0"/>
    </xf>
    <xf numFmtId="0" fontId="18" fillId="0" borderId="0" xfId="0" applyFont="1" applyAlignment="1">
      <alignment/>
    </xf>
    <xf numFmtId="0" fontId="18" fillId="0" borderId="18" xfId="0" applyFont="1" applyBorder="1" applyAlignment="1">
      <alignment/>
    </xf>
    <xf numFmtId="0" fontId="0" fillId="0" borderId="38" xfId="0" applyFont="1" applyBorder="1" applyAlignment="1">
      <alignment/>
    </xf>
    <xf numFmtId="0" fontId="18" fillId="0" borderId="0" xfId="0" applyFont="1" applyAlignment="1" applyProtection="1">
      <alignment horizontal="left"/>
      <protection locked="0"/>
    </xf>
    <xf numFmtId="0" fontId="21" fillId="0" borderId="0" xfId="0" applyFont="1" applyAlignment="1">
      <alignment/>
    </xf>
    <xf numFmtId="0" fontId="21" fillId="0" borderId="18" xfId="0" applyFont="1" applyBorder="1" applyAlignment="1">
      <alignment/>
    </xf>
    <xf numFmtId="0" fontId="10" fillId="0" borderId="0" xfId="0" applyFont="1" applyAlignment="1">
      <alignment/>
    </xf>
    <xf numFmtId="49" fontId="0" fillId="0" borderId="38" xfId="0" applyNumberFormat="1" applyFont="1" applyBorder="1" applyAlignment="1">
      <alignment/>
    </xf>
    <xf numFmtId="0" fontId="23" fillId="0" borderId="0" xfId="0" applyFont="1" applyAlignment="1">
      <alignment/>
    </xf>
    <xf numFmtId="0" fontId="24" fillId="0" borderId="19" xfId="0" applyFont="1" applyBorder="1" applyAlignment="1">
      <alignment horizontal="left"/>
    </xf>
    <xf numFmtId="0" fontId="24" fillId="0" borderId="20" xfId="0" applyFont="1" applyBorder="1" applyAlignment="1">
      <alignment horizontal="left"/>
    </xf>
    <xf numFmtId="0" fontId="23" fillId="0" borderId="18" xfId="0" applyFont="1" applyBorder="1" applyAlignment="1">
      <alignment/>
    </xf>
    <xf numFmtId="0" fontId="25" fillId="0" borderId="18" xfId="57" applyNumberFormat="1" applyFont="1" applyBorder="1" applyAlignment="1">
      <alignment horizontal="center" vertical="center"/>
    </xf>
    <xf numFmtId="0" fontId="0" fillId="0" borderId="39" xfId="0" applyFont="1" applyBorder="1" applyAlignment="1">
      <alignment/>
    </xf>
    <xf numFmtId="49" fontId="0" fillId="0" borderId="20" xfId="0" applyNumberFormat="1" applyFont="1" applyBorder="1" applyAlignment="1">
      <alignment/>
    </xf>
    <xf numFmtId="49" fontId="0" fillId="0" borderId="39" xfId="0" applyNumberFormat="1" applyFont="1" applyBorder="1" applyAlignment="1">
      <alignment/>
    </xf>
    <xf numFmtId="0" fontId="0" fillId="0" borderId="20" xfId="0" applyFont="1" applyBorder="1" applyAlignment="1">
      <alignment/>
    </xf>
    <xf numFmtId="0" fontId="24" fillId="0" borderId="19" xfId="0" applyFont="1" applyBorder="1" applyAlignment="1">
      <alignment/>
    </xf>
    <xf numFmtId="0" fontId="24" fillId="0" borderId="20" xfId="0" applyFont="1" applyBorder="1" applyAlignment="1">
      <alignment/>
    </xf>
    <xf numFmtId="0" fontId="0" fillId="0" borderId="39" xfId="0" applyFont="1" applyBorder="1" applyAlignment="1">
      <alignment horizontal="left"/>
    </xf>
    <xf numFmtId="0" fontId="0" fillId="0" borderId="20" xfId="0" applyFont="1" applyBorder="1" applyAlignment="1">
      <alignment horizontal="left"/>
    </xf>
    <xf numFmtId="0" fontId="26" fillId="0" borderId="0" xfId="0" applyFont="1" applyAlignment="1">
      <alignment/>
    </xf>
    <xf numFmtId="0" fontId="17" fillId="0" borderId="18" xfId="0" applyFont="1" applyBorder="1" applyAlignment="1">
      <alignment horizontal="center"/>
    </xf>
    <xf numFmtId="49" fontId="8" fillId="0" borderId="18" xfId="0" applyNumberFormat="1" applyFont="1" applyBorder="1" applyAlignment="1">
      <alignment/>
    </xf>
    <xf numFmtId="0" fontId="13" fillId="0" borderId="0" xfId="0" applyFont="1" applyAlignment="1">
      <alignment horizontal="center" vertical="center"/>
    </xf>
    <xf numFmtId="0" fontId="13" fillId="0" borderId="0" xfId="0" applyFont="1" applyAlignment="1">
      <alignment horizontal="center"/>
    </xf>
    <xf numFmtId="0" fontId="0" fillId="0" borderId="0" xfId="0" applyAlignment="1">
      <alignment horizontal="center" vertical="center"/>
    </xf>
    <xf numFmtId="1" fontId="8" fillId="0" borderId="0" xfId="0" applyNumberFormat="1" applyFont="1" applyAlignment="1">
      <alignment/>
    </xf>
    <xf numFmtId="1" fontId="27" fillId="0" borderId="0" xfId="0" applyNumberFormat="1" applyFont="1" applyAlignment="1">
      <alignment horizontal="center"/>
    </xf>
    <xf numFmtId="172" fontId="27" fillId="0" borderId="0" xfId="0" applyNumberFormat="1" applyFont="1" applyAlignment="1">
      <alignment horizontal="center"/>
    </xf>
    <xf numFmtId="173" fontId="27" fillId="0" borderId="0" xfId="0" applyNumberFormat="1" applyFont="1" applyAlignment="1">
      <alignment horizontal="center"/>
    </xf>
    <xf numFmtId="0" fontId="27" fillId="0" borderId="0" xfId="0" applyFont="1" applyAlignment="1">
      <alignment/>
    </xf>
    <xf numFmtId="0" fontId="8" fillId="0" borderId="39" xfId="0" applyFont="1" applyBorder="1" applyAlignment="1">
      <alignment/>
    </xf>
    <xf numFmtId="0" fontId="27" fillId="0" borderId="0" xfId="0" applyFont="1" applyAlignment="1">
      <alignment wrapText="1"/>
    </xf>
    <xf numFmtId="0" fontId="27" fillId="0" borderId="0" xfId="0" applyFont="1" applyAlignment="1">
      <alignment horizontal="center"/>
    </xf>
    <xf numFmtId="1" fontId="27" fillId="0" borderId="0" xfId="0" applyNumberFormat="1" applyFont="1" applyAlignment="1">
      <alignment/>
    </xf>
    <xf numFmtId="49" fontId="8" fillId="0" borderId="18" xfId="0" applyNumberFormat="1" applyFont="1" applyBorder="1" applyAlignment="1">
      <alignment/>
    </xf>
    <xf numFmtId="0" fontId="8" fillId="0" borderId="18" xfId="0" applyFont="1" applyBorder="1" applyAlignment="1">
      <alignment horizontal="center"/>
    </xf>
    <xf numFmtId="0" fontId="8" fillId="0" borderId="0" xfId="0" applyFont="1" applyAlignment="1">
      <alignment horizontal="center"/>
    </xf>
    <xf numFmtId="49" fontId="8" fillId="0" borderId="0" xfId="0" applyNumberFormat="1" applyFont="1" applyAlignment="1">
      <alignment/>
    </xf>
    <xf numFmtId="0" fontId="8" fillId="0" borderId="18" xfId="0" applyFont="1" applyBorder="1" applyAlignment="1">
      <alignment horizontal="left"/>
    </xf>
    <xf numFmtId="49" fontId="8" fillId="0" borderId="18" xfId="0" applyNumberFormat="1" applyFont="1" applyBorder="1" applyAlignment="1">
      <alignment horizontal="left"/>
    </xf>
    <xf numFmtId="0" fontId="5" fillId="0" borderId="40" xfId="0" applyFont="1" applyBorder="1" applyAlignment="1">
      <alignment/>
    </xf>
    <xf numFmtId="0" fontId="16" fillId="0" borderId="40" xfId="0" applyFont="1" applyBorder="1" applyAlignment="1">
      <alignment/>
    </xf>
    <xf numFmtId="0" fontId="8" fillId="0" borderId="18" xfId="0" applyFont="1" applyBorder="1" applyAlignment="1">
      <alignment horizontal="right"/>
    </xf>
    <xf numFmtId="0" fontId="4" fillId="0" borderId="10" xfId="0" applyFont="1" applyBorder="1" applyAlignment="1">
      <alignment horizontal="center" vertical="center" wrapText="1"/>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18" fillId="0" borderId="43" xfId="0" applyFont="1" applyBorder="1" applyAlignment="1" applyProtection="1">
      <alignment horizontal="left" vertical="center"/>
      <protection locked="0"/>
    </xf>
    <xf numFmtId="0" fontId="18" fillId="0" borderId="44" xfId="0" applyFont="1" applyBorder="1" applyAlignment="1" applyProtection="1">
      <alignment horizontal="left" vertical="center"/>
      <protection locked="0"/>
    </xf>
    <xf numFmtId="0" fontId="19" fillId="0" borderId="45" xfId="0" applyFont="1" applyBorder="1" applyAlignment="1" applyProtection="1">
      <alignment horizontal="center" vertical="center"/>
      <protection locked="0"/>
    </xf>
    <xf numFmtId="0" fontId="19" fillId="0" borderId="46" xfId="0" applyFont="1" applyBorder="1" applyAlignment="1" applyProtection="1">
      <alignment horizontal="center" vertical="center"/>
      <protection locked="0"/>
    </xf>
    <xf numFmtId="0" fontId="14" fillId="0" borderId="0" xfId="0" applyFont="1" applyAlignment="1">
      <alignment horizontal="center" vertical="center"/>
    </xf>
    <xf numFmtId="0" fontId="14" fillId="0" borderId="43" xfId="0" applyFont="1" applyBorder="1" applyAlignment="1">
      <alignment horizontal="center" vertical="center"/>
    </xf>
    <xf numFmtId="0" fontId="14" fillId="0" borderId="44" xfId="0" applyFont="1" applyBorder="1" applyAlignment="1">
      <alignment horizontal="center" vertical="center"/>
    </xf>
    <xf numFmtId="0" fontId="22" fillId="0" borderId="19" xfId="0" applyFont="1" applyBorder="1" applyAlignment="1">
      <alignment horizontal="left"/>
    </xf>
    <xf numFmtId="0" fontId="22" fillId="0" borderId="20" xfId="0" applyFont="1" applyBorder="1" applyAlignment="1">
      <alignment horizontal="left"/>
    </xf>
    <xf numFmtId="0" fontId="21" fillId="0" borderId="19" xfId="0" applyFont="1" applyBorder="1" applyAlignment="1">
      <alignment horizontal="left" vertical="center"/>
    </xf>
    <xf numFmtId="0" fontId="21" fillId="0" borderId="39" xfId="0" applyFont="1" applyBorder="1" applyAlignment="1">
      <alignment horizontal="left" vertical="center"/>
    </xf>
    <xf numFmtId="0" fontId="21" fillId="0" borderId="20" xfId="0" applyFont="1" applyBorder="1" applyAlignment="1">
      <alignment horizontal="left" vertical="center"/>
    </xf>
    <xf numFmtId="0" fontId="21" fillId="0" borderId="19" xfId="0" applyFont="1" applyBorder="1" applyAlignment="1">
      <alignment horizontal="left"/>
    </xf>
    <xf numFmtId="0" fontId="21" fillId="0" borderId="39" xfId="0" applyFont="1" applyBorder="1" applyAlignment="1">
      <alignment horizontal="left"/>
    </xf>
    <xf numFmtId="0" fontId="21" fillId="0" borderId="20" xfId="0" applyFont="1" applyBorder="1" applyAlignment="1">
      <alignment horizontal="left"/>
    </xf>
    <xf numFmtId="0" fontId="21" fillId="0" borderId="18" xfId="0" applyFont="1" applyBorder="1" applyAlignment="1">
      <alignment horizontal="left"/>
    </xf>
    <xf numFmtId="0" fontId="5" fillId="0" borderId="19" xfId="0" applyFont="1" applyBorder="1" applyAlignment="1">
      <alignment horizontal="center"/>
    </xf>
    <xf numFmtId="0" fontId="5" fillId="0" borderId="39" xfId="0" applyFont="1" applyBorder="1" applyAlignment="1">
      <alignment horizontal="center"/>
    </xf>
    <xf numFmtId="0" fontId="5" fillId="0" borderId="20" xfId="0" applyFont="1" applyBorder="1" applyAlignment="1">
      <alignment horizontal="center"/>
    </xf>
    <xf numFmtId="0" fontId="0" fillId="0" borderId="0" xfId="0" applyFont="1" applyAlignment="1">
      <alignment horizontal="left" vertical="center"/>
    </xf>
    <xf numFmtId="0" fontId="6" fillId="0" borderId="0" xfId="0" applyFont="1" applyAlignment="1">
      <alignment horizontal="center" vertical="center"/>
    </xf>
    <xf numFmtId="0" fontId="10" fillId="0" borderId="43" xfId="0" applyFont="1" applyBorder="1" applyAlignment="1">
      <alignment horizontal="center" vertical="center"/>
    </xf>
    <xf numFmtId="0" fontId="10" fillId="0" borderId="44" xfId="0" applyFont="1" applyBorder="1" applyAlignment="1">
      <alignment horizontal="center" vertical="center"/>
    </xf>
    <xf numFmtId="0" fontId="5" fillId="0" borderId="45" xfId="0" applyFont="1" applyBorder="1" applyAlignment="1" applyProtection="1">
      <alignment horizontal="center" vertical="center"/>
      <protection locked="0"/>
    </xf>
    <xf numFmtId="0" fontId="5" fillId="0" borderId="46" xfId="0" applyFont="1" applyBorder="1" applyAlignment="1" applyProtection="1">
      <alignment horizontal="center" vertical="center"/>
      <protection locked="0"/>
    </xf>
    <xf numFmtId="0" fontId="8" fillId="0" borderId="43" xfId="0" applyFont="1" applyBorder="1" applyAlignment="1" applyProtection="1">
      <alignment horizontal="center" vertical="center"/>
      <protection locked="0"/>
    </xf>
    <xf numFmtId="0" fontId="8" fillId="0" borderId="44" xfId="0" applyFont="1" applyBorder="1" applyAlignment="1" applyProtection="1">
      <alignment horizontal="center" vertical="center"/>
      <protection locked="0"/>
    </xf>
    <xf numFmtId="0" fontId="7" fillId="0" borderId="0" xfId="0" applyFont="1" applyAlignment="1">
      <alignment horizontal="center" vertical="center"/>
    </xf>
    <xf numFmtId="0" fontId="20" fillId="0" borderId="19" xfId="0" applyFont="1" applyBorder="1" applyAlignment="1">
      <alignment horizontal="left"/>
    </xf>
    <xf numFmtId="0" fontId="20" fillId="0" borderId="20" xfId="0" applyFont="1" applyBorder="1" applyAlignment="1">
      <alignment horizontal="left"/>
    </xf>
    <xf numFmtId="0" fontId="18" fillId="0" borderId="19" xfId="0" applyFont="1" applyBorder="1" applyAlignment="1">
      <alignment horizontal="left" vertical="center"/>
    </xf>
    <xf numFmtId="0" fontId="18" fillId="0" borderId="39" xfId="0" applyFont="1" applyBorder="1" applyAlignment="1">
      <alignment horizontal="left" vertical="center"/>
    </xf>
    <xf numFmtId="0" fontId="18" fillId="0" borderId="20" xfId="0" applyFont="1" applyBorder="1" applyAlignment="1">
      <alignment horizontal="left" vertical="center"/>
    </xf>
    <xf numFmtId="0" fontId="18" fillId="0" borderId="18" xfId="0" applyFont="1" applyBorder="1" applyAlignment="1">
      <alignment horizontal="left"/>
    </xf>
    <xf numFmtId="0" fontId="18" fillId="0" borderId="19" xfId="0" applyFont="1" applyBorder="1" applyAlignment="1">
      <alignment horizontal="left"/>
    </xf>
    <xf numFmtId="0" fontId="18" fillId="0" borderId="39" xfId="0" applyFont="1" applyBorder="1" applyAlignment="1">
      <alignment horizontal="left"/>
    </xf>
    <xf numFmtId="0" fontId="18" fillId="0" borderId="20" xfId="0" applyFont="1" applyBorder="1" applyAlignment="1">
      <alignment horizontal="left"/>
    </xf>
    <xf numFmtId="0" fontId="14" fillId="0" borderId="35" xfId="0" applyFont="1" applyBorder="1" applyAlignment="1">
      <alignment horizontal="center" vertical="center"/>
    </xf>
    <xf numFmtId="0" fontId="21" fillId="0" borderId="19" xfId="0" applyFont="1" applyBorder="1" applyAlignment="1">
      <alignment horizontal="center"/>
    </xf>
    <xf numFmtId="0" fontId="21" fillId="0" borderId="39" xfId="0" applyFont="1" applyBorder="1" applyAlignment="1">
      <alignment horizontal="center"/>
    </xf>
    <xf numFmtId="0" fontId="21" fillId="0" borderId="20" xfId="0" applyFont="1" applyBorder="1" applyAlignment="1">
      <alignment horizontal="center"/>
    </xf>
    <xf numFmtId="0" fontId="21" fillId="0" borderId="18" xfId="0" applyFont="1" applyBorder="1" applyAlignment="1">
      <alignment horizontal="center"/>
    </xf>
    <xf numFmtId="0" fontId="23" fillId="0" borderId="19" xfId="0" applyFont="1" applyBorder="1" applyAlignment="1">
      <alignment horizontal="left"/>
    </xf>
    <xf numFmtId="0" fontId="23" fillId="0" borderId="20" xfId="0" applyFont="1" applyBorder="1" applyAlignment="1">
      <alignment horizontal="left"/>
    </xf>
    <xf numFmtId="0" fontId="24" fillId="0" borderId="19" xfId="0" applyFont="1" applyBorder="1" applyAlignment="1">
      <alignment horizontal="left"/>
    </xf>
    <xf numFmtId="0" fontId="24" fillId="0" borderId="20" xfId="0" applyFont="1" applyBorder="1" applyAlignment="1">
      <alignment horizontal="left"/>
    </xf>
    <xf numFmtId="0" fontId="23" fillId="0" borderId="19" xfId="0" applyFont="1" applyBorder="1" applyAlignment="1">
      <alignment horizontal="left" vertical="center"/>
    </xf>
    <xf numFmtId="0" fontId="23" fillId="0" borderId="39" xfId="0" applyFont="1" applyBorder="1" applyAlignment="1">
      <alignment horizontal="left" vertical="center"/>
    </xf>
    <xf numFmtId="0" fontId="23" fillId="0" borderId="20" xfId="0" applyFont="1" applyBorder="1" applyAlignment="1">
      <alignment horizontal="left" vertical="center"/>
    </xf>
    <xf numFmtId="0" fontId="23" fillId="0" borderId="39" xfId="0" applyFont="1" applyBorder="1" applyAlignment="1">
      <alignment horizontal="left"/>
    </xf>
    <xf numFmtId="0" fontId="23" fillId="0" borderId="18" xfId="0" applyFont="1" applyBorder="1" applyAlignment="1">
      <alignment horizontal="left"/>
    </xf>
    <xf numFmtId="0" fontId="0" fillId="0" borderId="0" xfId="0"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59">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0"/>
      </font>
    </dxf>
    <dxf>
      <font>
        <color indexed="10"/>
      </font>
    </dxf>
    <dxf>
      <font>
        <color indexed="10"/>
      </font>
    </dxf>
    <dxf>
      <font>
        <color indexed="9"/>
      </font>
      <fill>
        <patternFill patternType="none">
          <bgColor indexed="65"/>
        </patternFill>
      </fill>
      <border>
        <left/>
        <right/>
        <top/>
        <bottom/>
      </border>
    </dxf>
    <dxf>
      <font>
        <color indexed="9"/>
      </font>
      <fill>
        <patternFill patternType="none">
          <bgColor indexed="65"/>
        </patternFill>
      </fill>
      <border>
        <left/>
        <right/>
        <top/>
        <bottom/>
      </border>
    </dxf>
    <dxf>
      <font>
        <color indexed="9"/>
      </font>
      <fill>
        <patternFill patternType="none">
          <bgColor indexed="65"/>
        </patternFill>
      </fill>
      <border>
        <left/>
        <right/>
        <top/>
        <bottom/>
      </border>
    </dxf>
    <dxf>
      <font>
        <color indexed="9"/>
      </font>
      <fill>
        <patternFill patternType="none">
          <bgColor indexed="65"/>
        </patternFill>
      </fill>
      <border>
        <left/>
        <right/>
        <top/>
        <bottom/>
      </border>
    </dxf>
    <dxf>
      <font>
        <color indexed="9"/>
      </font>
      <fill>
        <patternFill patternType="none">
          <bgColor indexed="65"/>
        </patternFill>
      </fill>
      <border>
        <left/>
        <right/>
        <top/>
        <bottom/>
      </border>
    </dxf>
    <dxf>
      <font>
        <color indexed="9"/>
      </font>
      <fill>
        <patternFill patternType="none">
          <bgColor indexed="65"/>
        </patternFill>
      </fill>
      <border>
        <left/>
        <right/>
        <top/>
        <bottom/>
      </border>
    </dxf>
    <dxf>
      <font>
        <color indexed="9"/>
      </font>
      <fill>
        <patternFill patternType="none">
          <bgColor indexed="65"/>
        </patternFill>
      </fill>
      <border>
        <left/>
        <right/>
        <top/>
        <bottom/>
      </border>
    </dxf>
    <dxf>
      <font>
        <color indexed="9"/>
      </font>
      <fill>
        <patternFill patternType="none">
          <bgColor indexed="65"/>
        </patternFill>
      </fill>
      <border>
        <left/>
        <right/>
        <top/>
        <bottom/>
      </border>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4</xdr:row>
      <xdr:rowOff>38100</xdr:rowOff>
    </xdr:from>
    <xdr:to>
      <xdr:col>18</xdr:col>
      <xdr:colOff>0</xdr:colOff>
      <xdr:row>5</xdr:row>
      <xdr:rowOff>342900</xdr:rowOff>
    </xdr:to>
    <xdr:sp>
      <xdr:nvSpPr>
        <xdr:cNvPr id="1" name="AutoShape 1"/>
        <xdr:cNvSpPr>
          <a:spLocks/>
        </xdr:cNvSpPr>
      </xdr:nvSpPr>
      <xdr:spPr>
        <a:xfrm>
          <a:off x="9010650" y="1114425"/>
          <a:ext cx="0" cy="68580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13</xdr:row>
      <xdr:rowOff>38100</xdr:rowOff>
    </xdr:from>
    <xdr:to>
      <xdr:col>18</xdr:col>
      <xdr:colOff>0</xdr:colOff>
      <xdr:row>14</xdr:row>
      <xdr:rowOff>342900</xdr:rowOff>
    </xdr:to>
    <xdr:sp>
      <xdr:nvSpPr>
        <xdr:cNvPr id="2" name="AutoShape 2"/>
        <xdr:cNvSpPr>
          <a:spLocks/>
        </xdr:cNvSpPr>
      </xdr:nvSpPr>
      <xdr:spPr>
        <a:xfrm>
          <a:off x="9010650" y="3571875"/>
          <a:ext cx="0" cy="68580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7</xdr:row>
      <xdr:rowOff>38100</xdr:rowOff>
    </xdr:from>
    <xdr:to>
      <xdr:col>18</xdr:col>
      <xdr:colOff>0</xdr:colOff>
      <xdr:row>8</xdr:row>
      <xdr:rowOff>342900</xdr:rowOff>
    </xdr:to>
    <xdr:sp>
      <xdr:nvSpPr>
        <xdr:cNvPr id="3" name="AutoShape 3"/>
        <xdr:cNvSpPr>
          <a:spLocks/>
        </xdr:cNvSpPr>
      </xdr:nvSpPr>
      <xdr:spPr>
        <a:xfrm>
          <a:off x="9010650" y="1933575"/>
          <a:ext cx="0" cy="68580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4</xdr:row>
      <xdr:rowOff>38100</xdr:rowOff>
    </xdr:from>
    <xdr:to>
      <xdr:col>18</xdr:col>
      <xdr:colOff>0</xdr:colOff>
      <xdr:row>5</xdr:row>
      <xdr:rowOff>342900</xdr:rowOff>
    </xdr:to>
    <xdr:sp>
      <xdr:nvSpPr>
        <xdr:cNvPr id="4" name="AutoShape 4"/>
        <xdr:cNvSpPr>
          <a:spLocks/>
        </xdr:cNvSpPr>
      </xdr:nvSpPr>
      <xdr:spPr>
        <a:xfrm>
          <a:off x="9010650" y="1114425"/>
          <a:ext cx="0" cy="68580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7</xdr:row>
      <xdr:rowOff>38100</xdr:rowOff>
    </xdr:from>
    <xdr:to>
      <xdr:col>18</xdr:col>
      <xdr:colOff>0</xdr:colOff>
      <xdr:row>8</xdr:row>
      <xdr:rowOff>342900</xdr:rowOff>
    </xdr:to>
    <xdr:sp>
      <xdr:nvSpPr>
        <xdr:cNvPr id="5" name="AutoShape 5"/>
        <xdr:cNvSpPr>
          <a:spLocks/>
        </xdr:cNvSpPr>
      </xdr:nvSpPr>
      <xdr:spPr>
        <a:xfrm>
          <a:off x="9010650" y="1933575"/>
          <a:ext cx="0" cy="68580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10</xdr:row>
      <xdr:rowOff>38100</xdr:rowOff>
    </xdr:from>
    <xdr:to>
      <xdr:col>18</xdr:col>
      <xdr:colOff>0</xdr:colOff>
      <xdr:row>11</xdr:row>
      <xdr:rowOff>342900</xdr:rowOff>
    </xdr:to>
    <xdr:sp>
      <xdr:nvSpPr>
        <xdr:cNvPr id="6" name="AutoShape 6"/>
        <xdr:cNvSpPr>
          <a:spLocks/>
        </xdr:cNvSpPr>
      </xdr:nvSpPr>
      <xdr:spPr>
        <a:xfrm>
          <a:off x="9010650" y="2752725"/>
          <a:ext cx="0" cy="68580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13</xdr:row>
      <xdr:rowOff>38100</xdr:rowOff>
    </xdr:from>
    <xdr:to>
      <xdr:col>18</xdr:col>
      <xdr:colOff>0</xdr:colOff>
      <xdr:row>14</xdr:row>
      <xdr:rowOff>342900</xdr:rowOff>
    </xdr:to>
    <xdr:sp>
      <xdr:nvSpPr>
        <xdr:cNvPr id="7" name="AutoShape 7"/>
        <xdr:cNvSpPr>
          <a:spLocks/>
        </xdr:cNvSpPr>
      </xdr:nvSpPr>
      <xdr:spPr>
        <a:xfrm>
          <a:off x="9010650" y="3571875"/>
          <a:ext cx="0" cy="68580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16</xdr:row>
      <xdr:rowOff>38100</xdr:rowOff>
    </xdr:from>
    <xdr:to>
      <xdr:col>18</xdr:col>
      <xdr:colOff>0</xdr:colOff>
      <xdr:row>17</xdr:row>
      <xdr:rowOff>342900</xdr:rowOff>
    </xdr:to>
    <xdr:sp>
      <xdr:nvSpPr>
        <xdr:cNvPr id="8" name="AutoShape 8"/>
        <xdr:cNvSpPr>
          <a:spLocks/>
        </xdr:cNvSpPr>
      </xdr:nvSpPr>
      <xdr:spPr>
        <a:xfrm>
          <a:off x="9010650" y="4391025"/>
          <a:ext cx="0" cy="68580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18</xdr:row>
      <xdr:rowOff>0</xdr:rowOff>
    </xdr:from>
    <xdr:to>
      <xdr:col>18</xdr:col>
      <xdr:colOff>0</xdr:colOff>
      <xdr:row>18</xdr:row>
      <xdr:rowOff>0</xdr:rowOff>
    </xdr:to>
    <xdr:sp>
      <xdr:nvSpPr>
        <xdr:cNvPr id="9" name="AutoShape 9"/>
        <xdr:cNvSpPr>
          <a:spLocks/>
        </xdr:cNvSpPr>
      </xdr:nvSpPr>
      <xdr:spPr>
        <a:xfrm>
          <a:off x="9010650" y="5114925"/>
          <a:ext cx="0" cy="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18</xdr:row>
      <xdr:rowOff>0</xdr:rowOff>
    </xdr:from>
    <xdr:to>
      <xdr:col>18</xdr:col>
      <xdr:colOff>0</xdr:colOff>
      <xdr:row>18</xdr:row>
      <xdr:rowOff>0</xdr:rowOff>
    </xdr:to>
    <xdr:sp>
      <xdr:nvSpPr>
        <xdr:cNvPr id="10" name="AutoShape 10"/>
        <xdr:cNvSpPr>
          <a:spLocks/>
        </xdr:cNvSpPr>
      </xdr:nvSpPr>
      <xdr:spPr>
        <a:xfrm>
          <a:off x="9010650" y="5114925"/>
          <a:ext cx="0" cy="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4</xdr:row>
      <xdr:rowOff>38100</xdr:rowOff>
    </xdr:from>
    <xdr:to>
      <xdr:col>18</xdr:col>
      <xdr:colOff>0</xdr:colOff>
      <xdr:row>5</xdr:row>
      <xdr:rowOff>342900</xdr:rowOff>
    </xdr:to>
    <xdr:sp>
      <xdr:nvSpPr>
        <xdr:cNvPr id="11" name="AutoShape 11"/>
        <xdr:cNvSpPr>
          <a:spLocks/>
        </xdr:cNvSpPr>
      </xdr:nvSpPr>
      <xdr:spPr>
        <a:xfrm>
          <a:off x="9010650" y="1114425"/>
          <a:ext cx="0" cy="68580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7</xdr:row>
      <xdr:rowOff>38100</xdr:rowOff>
    </xdr:from>
    <xdr:to>
      <xdr:col>18</xdr:col>
      <xdr:colOff>0</xdr:colOff>
      <xdr:row>8</xdr:row>
      <xdr:rowOff>342900</xdr:rowOff>
    </xdr:to>
    <xdr:sp>
      <xdr:nvSpPr>
        <xdr:cNvPr id="12" name="AutoShape 12"/>
        <xdr:cNvSpPr>
          <a:spLocks/>
        </xdr:cNvSpPr>
      </xdr:nvSpPr>
      <xdr:spPr>
        <a:xfrm>
          <a:off x="9010650" y="1933575"/>
          <a:ext cx="0" cy="68580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10</xdr:row>
      <xdr:rowOff>38100</xdr:rowOff>
    </xdr:from>
    <xdr:to>
      <xdr:col>18</xdr:col>
      <xdr:colOff>0</xdr:colOff>
      <xdr:row>11</xdr:row>
      <xdr:rowOff>342900</xdr:rowOff>
    </xdr:to>
    <xdr:sp>
      <xdr:nvSpPr>
        <xdr:cNvPr id="13" name="AutoShape 13"/>
        <xdr:cNvSpPr>
          <a:spLocks/>
        </xdr:cNvSpPr>
      </xdr:nvSpPr>
      <xdr:spPr>
        <a:xfrm>
          <a:off x="9010650" y="2752725"/>
          <a:ext cx="0" cy="68580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13</xdr:row>
      <xdr:rowOff>38100</xdr:rowOff>
    </xdr:from>
    <xdr:to>
      <xdr:col>18</xdr:col>
      <xdr:colOff>0</xdr:colOff>
      <xdr:row>14</xdr:row>
      <xdr:rowOff>342900</xdr:rowOff>
    </xdr:to>
    <xdr:sp>
      <xdr:nvSpPr>
        <xdr:cNvPr id="14" name="AutoShape 14"/>
        <xdr:cNvSpPr>
          <a:spLocks/>
        </xdr:cNvSpPr>
      </xdr:nvSpPr>
      <xdr:spPr>
        <a:xfrm>
          <a:off x="9010650" y="3571875"/>
          <a:ext cx="0" cy="68580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16</xdr:row>
      <xdr:rowOff>38100</xdr:rowOff>
    </xdr:from>
    <xdr:to>
      <xdr:col>18</xdr:col>
      <xdr:colOff>0</xdr:colOff>
      <xdr:row>17</xdr:row>
      <xdr:rowOff>342900</xdr:rowOff>
    </xdr:to>
    <xdr:sp>
      <xdr:nvSpPr>
        <xdr:cNvPr id="15" name="AutoShape 15"/>
        <xdr:cNvSpPr>
          <a:spLocks/>
        </xdr:cNvSpPr>
      </xdr:nvSpPr>
      <xdr:spPr>
        <a:xfrm>
          <a:off x="9010650" y="4391025"/>
          <a:ext cx="0" cy="68580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18</xdr:row>
      <xdr:rowOff>0</xdr:rowOff>
    </xdr:from>
    <xdr:to>
      <xdr:col>18</xdr:col>
      <xdr:colOff>0</xdr:colOff>
      <xdr:row>18</xdr:row>
      <xdr:rowOff>0</xdr:rowOff>
    </xdr:to>
    <xdr:sp>
      <xdr:nvSpPr>
        <xdr:cNvPr id="16" name="AutoShape 16"/>
        <xdr:cNvSpPr>
          <a:spLocks/>
        </xdr:cNvSpPr>
      </xdr:nvSpPr>
      <xdr:spPr>
        <a:xfrm>
          <a:off x="9010650" y="5114925"/>
          <a:ext cx="0" cy="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18</xdr:row>
      <xdr:rowOff>0</xdr:rowOff>
    </xdr:from>
    <xdr:to>
      <xdr:col>18</xdr:col>
      <xdr:colOff>0</xdr:colOff>
      <xdr:row>18</xdr:row>
      <xdr:rowOff>0</xdr:rowOff>
    </xdr:to>
    <xdr:sp>
      <xdr:nvSpPr>
        <xdr:cNvPr id="17" name="AutoShape 17"/>
        <xdr:cNvSpPr>
          <a:spLocks/>
        </xdr:cNvSpPr>
      </xdr:nvSpPr>
      <xdr:spPr>
        <a:xfrm>
          <a:off x="9010650" y="5114925"/>
          <a:ext cx="0" cy="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9525</xdr:colOff>
      <xdr:row>4</xdr:row>
      <xdr:rowOff>9525</xdr:rowOff>
    </xdr:from>
    <xdr:to>
      <xdr:col>19</xdr:col>
      <xdr:colOff>762000</xdr:colOff>
      <xdr:row>5</xdr:row>
      <xdr:rowOff>371475</xdr:rowOff>
    </xdr:to>
    <xdr:sp>
      <xdr:nvSpPr>
        <xdr:cNvPr id="18" name="AutoShape 18"/>
        <xdr:cNvSpPr>
          <a:spLocks noChangeAspect="1"/>
        </xdr:cNvSpPr>
      </xdr:nvSpPr>
      <xdr:spPr>
        <a:xfrm>
          <a:off x="9020175" y="1085850"/>
          <a:ext cx="752475" cy="74295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9525</xdr:colOff>
      <xdr:row>13</xdr:row>
      <xdr:rowOff>28575</xdr:rowOff>
    </xdr:from>
    <xdr:to>
      <xdr:col>20</xdr:col>
      <xdr:colOff>0</xdr:colOff>
      <xdr:row>15</xdr:row>
      <xdr:rowOff>9525</xdr:rowOff>
    </xdr:to>
    <xdr:sp>
      <xdr:nvSpPr>
        <xdr:cNvPr id="19" name="AutoShape 21"/>
        <xdr:cNvSpPr>
          <a:spLocks noChangeAspect="1"/>
        </xdr:cNvSpPr>
      </xdr:nvSpPr>
      <xdr:spPr>
        <a:xfrm>
          <a:off x="9020175" y="3562350"/>
          <a:ext cx="771525" cy="74295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9525</xdr:colOff>
      <xdr:row>16</xdr:row>
      <xdr:rowOff>9525</xdr:rowOff>
    </xdr:from>
    <xdr:to>
      <xdr:col>19</xdr:col>
      <xdr:colOff>762000</xdr:colOff>
      <xdr:row>18</xdr:row>
      <xdr:rowOff>0</xdr:rowOff>
    </xdr:to>
    <xdr:sp>
      <xdr:nvSpPr>
        <xdr:cNvPr id="20" name="AutoShape 22"/>
        <xdr:cNvSpPr>
          <a:spLocks noChangeAspect="1"/>
        </xdr:cNvSpPr>
      </xdr:nvSpPr>
      <xdr:spPr>
        <a:xfrm>
          <a:off x="9020175" y="4362450"/>
          <a:ext cx="752475" cy="752475"/>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16</xdr:row>
      <xdr:rowOff>0</xdr:rowOff>
    </xdr:from>
    <xdr:to>
      <xdr:col>28</xdr:col>
      <xdr:colOff>0</xdr:colOff>
      <xdr:row>18</xdr:row>
      <xdr:rowOff>0</xdr:rowOff>
    </xdr:to>
    <xdr:sp>
      <xdr:nvSpPr>
        <xdr:cNvPr id="21" name="AutoShape 27"/>
        <xdr:cNvSpPr>
          <a:spLocks noChangeAspect="1"/>
        </xdr:cNvSpPr>
      </xdr:nvSpPr>
      <xdr:spPr>
        <a:xfrm>
          <a:off x="13049250" y="4352925"/>
          <a:ext cx="752475" cy="76200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13</xdr:row>
      <xdr:rowOff>0</xdr:rowOff>
    </xdr:from>
    <xdr:to>
      <xdr:col>28</xdr:col>
      <xdr:colOff>0</xdr:colOff>
      <xdr:row>15</xdr:row>
      <xdr:rowOff>0</xdr:rowOff>
    </xdr:to>
    <xdr:sp>
      <xdr:nvSpPr>
        <xdr:cNvPr id="22" name="AutoShape 28"/>
        <xdr:cNvSpPr>
          <a:spLocks noChangeAspect="1"/>
        </xdr:cNvSpPr>
      </xdr:nvSpPr>
      <xdr:spPr>
        <a:xfrm>
          <a:off x="13049250" y="3533775"/>
          <a:ext cx="752475" cy="76200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10</xdr:row>
      <xdr:rowOff>0</xdr:rowOff>
    </xdr:from>
    <xdr:to>
      <xdr:col>28</xdr:col>
      <xdr:colOff>0</xdr:colOff>
      <xdr:row>12</xdr:row>
      <xdr:rowOff>0</xdr:rowOff>
    </xdr:to>
    <xdr:sp>
      <xdr:nvSpPr>
        <xdr:cNvPr id="23" name="AutoShape 29"/>
        <xdr:cNvSpPr>
          <a:spLocks noChangeAspect="1"/>
        </xdr:cNvSpPr>
      </xdr:nvSpPr>
      <xdr:spPr>
        <a:xfrm>
          <a:off x="13049250" y="2714625"/>
          <a:ext cx="752475" cy="76200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7</xdr:row>
      <xdr:rowOff>0</xdr:rowOff>
    </xdr:from>
    <xdr:to>
      <xdr:col>28</xdr:col>
      <xdr:colOff>0</xdr:colOff>
      <xdr:row>9</xdr:row>
      <xdr:rowOff>0</xdr:rowOff>
    </xdr:to>
    <xdr:sp>
      <xdr:nvSpPr>
        <xdr:cNvPr id="24" name="AutoShape 30"/>
        <xdr:cNvSpPr>
          <a:spLocks noChangeAspect="1"/>
        </xdr:cNvSpPr>
      </xdr:nvSpPr>
      <xdr:spPr>
        <a:xfrm>
          <a:off x="13049250" y="1895475"/>
          <a:ext cx="752475" cy="76200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4</xdr:row>
      <xdr:rowOff>0</xdr:rowOff>
    </xdr:from>
    <xdr:to>
      <xdr:col>28</xdr:col>
      <xdr:colOff>0</xdr:colOff>
      <xdr:row>6</xdr:row>
      <xdr:rowOff>0</xdr:rowOff>
    </xdr:to>
    <xdr:sp>
      <xdr:nvSpPr>
        <xdr:cNvPr id="25" name="AutoShape 31"/>
        <xdr:cNvSpPr>
          <a:spLocks noChangeAspect="1"/>
        </xdr:cNvSpPr>
      </xdr:nvSpPr>
      <xdr:spPr>
        <a:xfrm>
          <a:off x="13049250" y="1076325"/>
          <a:ext cx="752475" cy="76200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9525</xdr:colOff>
      <xdr:row>7</xdr:row>
      <xdr:rowOff>9525</xdr:rowOff>
    </xdr:from>
    <xdr:to>
      <xdr:col>19</xdr:col>
      <xdr:colOff>762000</xdr:colOff>
      <xdr:row>8</xdr:row>
      <xdr:rowOff>371475</xdr:rowOff>
    </xdr:to>
    <xdr:sp>
      <xdr:nvSpPr>
        <xdr:cNvPr id="26" name="AutoShape 32"/>
        <xdr:cNvSpPr>
          <a:spLocks noChangeAspect="1"/>
        </xdr:cNvSpPr>
      </xdr:nvSpPr>
      <xdr:spPr>
        <a:xfrm>
          <a:off x="9020175" y="1905000"/>
          <a:ext cx="752475" cy="74295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9525</xdr:colOff>
      <xdr:row>10</xdr:row>
      <xdr:rowOff>9525</xdr:rowOff>
    </xdr:from>
    <xdr:to>
      <xdr:col>19</xdr:col>
      <xdr:colOff>762000</xdr:colOff>
      <xdr:row>11</xdr:row>
      <xdr:rowOff>371475</xdr:rowOff>
    </xdr:to>
    <xdr:sp>
      <xdr:nvSpPr>
        <xdr:cNvPr id="27" name="AutoShape 33"/>
        <xdr:cNvSpPr>
          <a:spLocks noChangeAspect="1"/>
        </xdr:cNvSpPr>
      </xdr:nvSpPr>
      <xdr:spPr>
        <a:xfrm>
          <a:off x="9020175" y="2724150"/>
          <a:ext cx="752475" cy="74295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2076450</xdr:colOff>
      <xdr:row>0</xdr:row>
      <xdr:rowOff>95250</xdr:rowOff>
    </xdr:from>
    <xdr:to>
      <xdr:col>3</xdr:col>
      <xdr:colOff>352425</xdr:colOff>
      <xdr:row>2</xdr:row>
      <xdr:rowOff>238125</xdr:rowOff>
    </xdr:to>
    <xdr:pic>
      <xdr:nvPicPr>
        <xdr:cNvPr id="28" name="Picture 30"/>
        <xdr:cNvPicPr preferRelativeResize="1">
          <a:picLocks noChangeAspect="1"/>
        </xdr:cNvPicPr>
      </xdr:nvPicPr>
      <xdr:blipFill>
        <a:blip r:embed="rId1"/>
        <a:stretch>
          <a:fillRect/>
        </a:stretch>
      </xdr:blipFill>
      <xdr:spPr>
        <a:xfrm>
          <a:off x="2524125" y="95250"/>
          <a:ext cx="695325" cy="695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4</xdr:row>
      <xdr:rowOff>38100</xdr:rowOff>
    </xdr:from>
    <xdr:to>
      <xdr:col>18</xdr:col>
      <xdr:colOff>0</xdr:colOff>
      <xdr:row>5</xdr:row>
      <xdr:rowOff>342900</xdr:rowOff>
    </xdr:to>
    <xdr:sp>
      <xdr:nvSpPr>
        <xdr:cNvPr id="1" name="AutoShape 1"/>
        <xdr:cNvSpPr>
          <a:spLocks/>
        </xdr:cNvSpPr>
      </xdr:nvSpPr>
      <xdr:spPr>
        <a:xfrm>
          <a:off x="9010650" y="1114425"/>
          <a:ext cx="0" cy="68580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13</xdr:row>
      <xdr:rowOff>38100</xdr:rowOff>
    </xdr:from>
    <xdr:to>
      <xdr:col>18</xdr:col>
      <xdr:colOff>0</xdr:colOff>
      <xdr:row>14</xdr:row>
      <xdr:rowOff>342900</xdr:rowOff>
    </xdr:to>
    <xdr:sp>
      <xdr:nvSpPr>
        <xdr:cNvPr id="2" name="AutoShape 2"/>
        <xdr:cNvSpPr>
          <a:spLocks/>
        </xdr:cNvSpPr>
      </xdr:nvSpPr>
      <xdr:spPr>
        <a:xfrm>
          <a:off x="9010650" y="3571875"/>
          <a:ext cx="0" cy="68580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7</xdr:row>
      <xdr:rowOff>38100</xdr:rowOff>
    </xdr:from>
    <xdr:to>
      <xdr:col>18</xdr:col>
      <xdr:colOff>0</xdr:colOff>
      <xdr:row>8</xdr:row>
      <xdr:rowOff>342900</xdr:rowOff>
    </xdr:to>
    <xdr:sp>
      <xdr:nvSpPr>
        <xdr:cNvPr id="3" name="AutoShape 3"/>
        <xdr:cNvSpPr>
          <a:spLocks/>
        </xdr:cNvSpPr>
      </xdr:nvSpPr>
      <xdr:spPr>
        <a:xfrm>
          <a:off x="9010650" y="1933575"/>
          <a:ext cx="0" cy="68580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4</xdr:row>
      <xdr:rowOff>38100</xdr:rowOff>
    </xdr:from>
    <xdr:to>
      <xdr:col>18</xdr:col>
      <xdr:colOff>0</xdr:colOff>
      <xdr:row>5</xdr:row>
      <xdr:rowOff>342900</xdr:rowOff>
    </xdr:to>
    <xdr:sp>
      <xdr:nvSpPr>
        <xdr:cNvPr id="4" name="AutoShape 4"/>
        <xdr:cNvSpPr>
          <a:spLocks/>
        </xdr:cNvSpPr>
      </xdr:nvSpPr>
      <xdr:spPr>
        <a:xfrm>
          <a:off x="9010650" y="1114425"/>
          <a:ext cx="0" cy="68580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7</xdr:row>
      <xdr:rowOff>38100</xdr:rowOff>
    </xdr:from>
    <xdr:to>
      <xdr:col>18</xdr:col>
      <xdr:colOff>0</xdr:colOff>
      <xdr:row>8</xdr:row>
      <xdr:rowOff>342900</xdr:rowOff>
    </xdr:to>
    <xdr:sp>
      <xdr:nvSpPr>
        <xdr:cNvPr id="5" name="AutoShape 5"/>
        <xdr:cNvSpPr>
          <a:spLocks/>
        </xdr:cNvSpPr>
      </xdr:nvSpPr>
      <xdr:spPr>
        <a:xfrm>
          <a:off x="9010650" y="1933575"/>
          <a:ext cx="0" cy="68580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10</xdr:row>
      <xdr:rowOff>38100</xdr:rowOff>
    </xdr:from>
    <xdr:to>
      <xdr:col>18</xdr:col>
      <xdr:colOff>0</xdr:colOff>
      <xdr:row>11</xdr:row>
      <xdr:rowOff>342900</xdr:rowOff>
    </xdr:to>
    <xdr:sp>
      <xdr:nvSpPr>
        <xdr:cNvPr id="6" name="AutoShape 6"/>
        <xdr:cNvSpPr>
          <a:spLocks/>
        </xdr:cNvSpPr>
      </xdr:nvSpPr>
      <xdr:spPr>
        <a:xfrm>
          <a:off x="9010650" y="2752725"/>
          <a:ext cx="0" cy="68580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13</xdr:row>
      <xdr:rowOff>38100</xdr:rowOff>
    </xdr:from>
    <xdr:to>
      <xdr:col>18</xdr:col>
      <xdr:colOff>0</xdr:colOff>
      <xdr:row>14</xdr:row>
      <xdr:rowOff>342900</xdr:rowOff>
    </xdr:to>
    <xdr:sp>
      <xdr:nvSpPr>
        <xdr:cNvPr id="7" name="AutoShape 7"/>
        <xdr:cNvSpPr>
          <a:spLocks/>
        </xdr:cNvSpPr>
      </xdr:nvSpPr>
      <xdr:spPr>
        <a:xfrm>
          <a:off x="9010650" y="3571875"/>
          <a:ext cx="0" cy="68580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16</xdr:row>
      <xdr:rowOff>38100</xdr:rowOff>
    </xdr:from>
    <xdr:to>
      <xdr:col>18</xdr:col>
      <xdr:colOff>0</xdr:colOff>
      <xdr:row>17</xdr:row>
      <xdr:rowOff>342900</xdr:rowOff>
    </xdr:to>
    <xdr:sp>
      <xdr:nvSpPr>
        <xdr:cNvPr id="8" name="AutoShape 8"/>
        <xdr:cNvSpPr>
          <a:spLocks/>
        </xdr:cNvSpPr>
      </xdr:nvSpPr>
      <xdr:spPr>
        <a:xfrm>
          <a:off x="9010650" y="4391025"/>
          <a:ext cx="0" cy="68580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18</xdr:row>
      <xdr:rowOff>0</xdr:rowOff>
    </xdr:from>
    <xdr:to>
      <xdr:col>18</xdr:col>
      <xdr:colOff>0</xdr:colOff>
      <xdr:row>18</xdr:row>
      <xdr:rowOff>0</xdr:rowOff>
    </xdr:to>
    <xdr:sp>
      <xdr:nvSpPr>
        <xdr:cNvPr id="9" name="AutoShape 9"/>
        <xdr:cNvSpPr>
          <a:spLocks/>
        </xdr:cNvSpPr>
      </xdr:nvSpPr>
      <xdr:spPr>
        <a:xfrm>
          <a:off x="9010650" y="5114925"/>
          <a:ext cx="0" cy="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18</xdr:row>
      <xdr:rowOff>0</xdr:rowOff>
    </xdr:from>
    <xdr:to>
      <xdr:col>18</xdr:col>
      <xdr:colOff>0</xdr:colOff>
      <xdr:row>18</xdr:row>
      <xdr:rowOff>0</xdr:rowOff>
    </xdr:to>
    <xdr:sp>
      <xdr:nvSpPr>
        <xdr:cNvPr id="10" name="AutoShape 10"/>
        <xdr:cNvSpPr>
          <a:spLocks/>
        </xdr:cNvSpPr>
      </xdr:nvSpPr>
      <xdr:spPr>
        <a:xfrm>
          <a:off x="9010650" y="5114925"/>
          <a:ext cx="0" cy="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4</xdr:row>
      <xdr:rowOff>38100</xdr:rowOff>
    </xdr:from>
    <xdr:to>
      <xdr:col>18</xdr:col>
      <xdr:colOff>0</xdr:colOff>
      <xdr:row>5</xdr:row>
      <xdr:rowOff>342900</xdr:rowOff>
    </xdr:to>
    <xdr:sp>
      <xdr:nvSpPr>
        <xdr:cNvPr id="11" name="AutoShape 11"/>
        <xdr:cNvSpPr>
          <a:spLocks/>
        </xdr:cNvSpPr>
      </xdr:nvSpPr>
      <xdr:spPr>
        <a:xfrm>
          <a:off x="9010650" y="1114425"/>
          <a:ext cx="0" cy="68580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7</xdr:row>
      <xdr:rowOff>38100</xdr:rowOff>
    </xdr:from>
    <xdr:to>
      <xdr:col>18</xdr:col>
      <xdr:colOff>0</xdr:colOff>
      <xdr:row>8</xdr:row>
      <xdr:rowOff>342900</xdr:rowOff>
    </xdr:to>
    <xdr:sp>
      <xdr:nvSpPr>
        <xdr:cNvPr id="12" name="AutoShape 12"/>
        <xdr:cNvSpPr>
          <a:spLocks/>
        </xdr:cNvSpPr>
      </xdr:nvSpPr>
      <xdr:spPr>
        <a:xfrm>
          <a:off x="9010650" y="1933575"/>
          <a:ext cx="0" cy="68580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10</xdr:row>
      <xdr:rowOff>38100</xdr:rowOff>
    </xdr:from>
    <xdr:to>
      <xdr:col>18</xdr:col>
      <xdr:colOff>0</xdr:colOff>
      <xdr:row>11</xdr:row>
      <xdr:rowOff>342900</xdr:rowOff>
    </xdr:to>
    <xdr:sp>
      <xdr:nvSpPr>
        <xdr:cNvPr id="13" name="AutoShape 13"/>
        <xdr:cNvSpPr>
          <a:spLocks/>
        </xdr:cNvSpPr>
      </xdr:nvSpPr>
      <xdr:spPr>
        <a:xfrm>
          <a:off x="9010650" y="2752725"/>
          <a:ext cx="0" cy="68580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13</xdr:row>
      <xdr:rowOff>38100</xdr:rowOff>
    </xdr:from>
    <xdr:to>
      <xdr:col>18</xdr:col>
      <xdr:colOff>0</xdr:colOff>
      <xdr:row>14</xdr:row>
      <xdr:rowOff>342900</xdr:rowOff>
    </xdr:to>
    <xdr:sp>
      <xdr:nvSpPr>
        <xdr:cNvPr id="14" name="AutoShape 14"/>
        <xdr:cNvSpPr>
          <a:spLocks/>
        </xdr:cNvSpPr>
      </xdr:nvSpPr>
      <xdr:spPr>
        <a:xfrm>
          <a:off x="9010650" y="3571875"/>
          <a:ext cx="0" cy="68580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16</xdr:row>
      <xdr:rowOff>38100</xdr:rowOff>
    </xdr:from>
    <xdr:to>
      <xdr:col>18</xdr:col>
      <xdr:colOff>0</xdr:colOff>
      <xdr:row>17</xdr:row>
      <xdr:rowOff>342900</xdr:rowOff>
    </xdr:to>
    <xdr:sp>
      <xdr:nvSpPr>
        <xdr:cNvPr id="15" name="AutoShape 15"/>
        <xdr:cNvSpPr>
          <a:spLocks/>
        </xdr:cNvSpPr>
      </xdr:nvSpPr>
      <xdr:spPr>
        <a:xfrm>
          <a:off x="9010650" y="4391025"/>
          <a:ext cx="0" cy="68580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18</xdr:row>
      <xdr:rowOff>0</xdr:rowOff>
    </xdr:from>
    <xdr:to>
      <xdr:col>18</xdr:col>
      <xdr:colOff>0</xdr:colOff>
      <xdr:row>18</xdr:row>
      <xdr:rowOff>0</xdr:rowOff>
    </xdr:to>
    <xdr:sp>
      <xdr:nvSpPr>
        <xdr:cNvPr id="16" name="AutoShape 16"/>
        <xdr:cNvSpPr>
          <a:spLocks/>
        </xdr:cNvSpPr>
      </xdr:nvSpPr>
      <xdr:spPr>
        <a:xfrm>
          <a:off x="9010650" y="5114925"/>
          <a:ext cx="0" cy="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18</xdr:row>
      <xdr:rowOff>0</xdr:rowOff>
    </xdr:from>
    <xdr:to>
      <xdr:col>18</xdr:col>
      <xdr:colOff>0</xdr:colOff>
      <xdr:row>18</xdr:row>
      <xdr:rowOff>0</xdr:rowOff>
    </xdr:to>
    <xdr:sp>
      <xdr:nvSpPr>
        <xdr:cNvPr id="17" name="AutoShape 17"/>
        <xdr:cNvSpPr>
          <a:spLocks/>
        </xdr:cNvSpPr>
      </xdr:nvSpPr>
      <xdr:spPr>
        <a:xfrm>
          <a:off x="9010650" y="5114925"/>
          <a:ext cx="0" cy="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9525</xdr:colOff>
      <xdr:row>4</xdr:row>
      <xdr:rowOff>9525</xdr:rowOff>
    </xdr:from>
    <xdr:to>
      <xdr:col>19</xdr:col>
      <xdr:colOff>762000</xdr:colOff>
      <xdr:row>5</xdr:row>
      <xdr:rowOff>371475</xdr:rowOff>
    </xdr:to>
    <xdr:sp>
      <xdr:nvSpPr>
        <xdr:cNvPr id="18" name="AutoShape 18"/>
        <xdr:cNvSpPr>
          <a:spLocks noChangeAspect="1"/>
        </xdr:cNvSpPr>
      </xdr:nvSpPr>
      <xdr:spPr>
        <a:xfrm>
          <a:off x="9020175" y="1085850"/>
          <a:ext cx="752475" cy="74295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9525</xdr:colOff>
      <xdr:row>13</xdr:row>
      <xdr:rowOff>28575</xdr:rowOff>
    </xdr:from>
    <xdr:to>
      <xdr:col>20</xdr:col>
      <xdr:colOff>0</xdr:colOff>
      <xdr:row>15</xdr:row>
      <xdr:rowOff>9525</xdr:rowOff>
    </xdr:to>
    <xdr:sp>
      <xdr:nvSpPr>
        <xdr:cNvPr id="19" name="AutoShape 21"/>
        <xdr:cNvSpPr>
          <a:spLocks noChangeAspect="1"/>
        </xdr:cNvSpPr>
      </xdr:nvSpPr>
      <xdr:spPr>
        <a:xfrm>
          <a:off x="9020175" y="3562350"/>
          <a:ext cx="771525" cy="74295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9525</xdr:colOff>
      <xdr:row>16</xdr:row>
      <xdr:rowOff>9525</xdr:rowOff>
    </xdr:from>
    <xdr:to>
      <xdr:col>19</xdr:col>
      <xdr:colOff>762000</xdr:colOff>
      <xdr:row>18</xdr:row>
      <xdr:rowOff>0</xdr:rowOff>
    </xdr:to>
    <xdr:sp>
      <xdr:nvSpPr>
        <xdr:cNvPr id="20" name="AutoShape 22"/>
        <xdr:cNvSpPr>
          <a:spLocks noChangeAspect="1"/>
        </xdr:cNvSpPr>
      </xdr:nvSpPr>
      <xdr:spPr>
        <a:xfrm>
          <a:off x="9020175" y="4362450"/>
          <a:ext cx="752475" cy="752475"/>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16</xdr:row>
      <xdr:rowOff>0</xdr:rowOff>
    </xdr:from>
    <xdr:to>
      <xdr:col>28</xdr:col>
      <xdr:colOff>0</xdr:colOff>
      <xdr:row>18</xdr:row>
      <xdr:rowOff>0</xdr:rowOff>
    </xdr:to>
    <xdr:sp>
      <xdr:nvSpPr>
        <xdr:cNvPr id="21" name="AutoShape 27"/>
        <xdr:cNvSpPr>
          <a:spLocks noChangeAspect="1"/>
        </xdr:cNvSpPr>
      </xdr:nvSpPr>
      <xdr:spPr>
        <a:xfrm>
          <a:off x="12725400" y="4352925"/>
          <a:ext cx="752475" cy="76200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13</xdr:row>
      <xdr:rowOff>0</xdr:rowOff>
    </xdr:from>
    <xdr:to>
      <xdr:col>28</xdr:col>
      <xdr:colOff>0</xdr:colOff>
      <xdr:row>15</xdr:row>
      <xdr:rowOff>0</xdr:rowOff>
    </xdr:to>
    <xdr:sp>
      <xdr:nvSpPr>
        <xdr:cNvPr id="22" name="AutoShape 28"/>
        <xdr:cNvSpPr>
          <a:spLocks noChangeAspect="1"/>
        </xdr:cNvSpPr>
      </xdr:nvSpPr>
      <xdr:spPr>
        <a:xfrm>
          <a:off x="12725400" y="3533775"/>
          <a:ext cx="752475" cy="76200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10</xdr:row>
      <xdr:rowOff>0</xdr:rowOff>
    </xdr:from>
    <xdr:to>
      <xdr:col>28</xdr:col>
      <xdr:colOff>0</xdr:colOff>
      <xdr:row>12</xdr:row>
      <xdr:rowOff>0</xdr:rowOff>
    </xdr:to>
    <xdr:sp>
      <xdr:nvSpPr>
        <xdr:cNvPr id="23" name="AutoShape 29"/>
        <xdr:cNvSpPr>
          <a:spLocks noChangeAspect="1"/>
        </xdr:cNvSpPr>
      </xdr:nvSpPr>
      <xdr:spPr>
        <a:xfrm>
          <a:off x="12725400" y="2714625"/>
          <a:ext cx="752475" cy="76200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7</xdr:row>
      <xdr:rowOff>0</xdr:rowOff>
    </xdr:from>
    <xdr:to>
      <xdr:col>28</xdr:col>
      <xdr:colOff>0</xdr:colOff>
      <xdr:row>9</xdr:row>
      <xdr:rowOff>0</xdr:rowOff>
    </xdr:to>
    <xdr:sp>
      <xdr:nvSpPr>
        <xdr:cNvPr id="24" name="AutoShape 30"/>
        <xdr:cNvSpPr>
          <a:spLocks noChangeAspect="1"/>
        </xdr:cNvSpPr>
      </xdr:nvSpPr>
      <xdr:spPr>
        <a:xfrm>
          <a:off x="12725400" y="1895475"/>
          <a:ext cx="752475" cy="76200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4</xdr:row>
      <xdr:rowOff>0</xdr:rowOff>
    </xdr:from>
    <xdr:to>
      <xdr:col>28</xdr:col>
      <xdr:colOff>0</xdr:colOff>
      <xdr:row>6</xdr:row>
      <xdr:rowOff>0</xdr:rowOff>
    </xdr:to>
    <xdr:sp>
      <xdr:nvSpPr>
        <xdr:cNvPr id="25" name="AutoShape 31"/>
        <xdr:cNvSpPr>
          <a:spLocks noChangeAspect="1"/>
        </xdr:cNvSpPr>
      </xdr:nvSpPr>
      <xdr:spPr>
        <a:xfrm>
          <a:off x="12725400" y="1076325"/>
          <a:ext cx="752475" cy="76200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9525</xdr:colOff>
      <xdr:row>7</xdr:row>
      <xdr:rowOff>9525</xdr:rowOff>
    </xdr:from>
    <xdr:to>
      <xdr:col>19</xdr:col>
      <xdr:colOff>762000</xdr:colOff>
      <xdr:row>8</xdr:row>
      <xdr:rowOff>371475</xdr:rowOff>
    </xdr:to>
    <xdr:sp>
      <xdr:nvSpPr>
        <xdr:cNvPr id="26" name="AutoShape 32"/>
        <xdr:cNvSpPr>
          <a:spLocks noChangeAspect="1"/>
        </xdr:cNvSpPr>
      </xdr:nvSpPr>
      <xdr:spPr>
        <a:xfrm>
          <a:off x="9020175" y="1905000"/>
          <a:ext cx="752475" cy="74295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9525</xdr:colOff>
      <xdr:row>10</xdr:row>
      <xdr:rowOff>9525</xdr:rowOff>
    </xdr:from>
    <xdr:to>
      <xdr:col>19</xdr:col>
      <xdr:colOff>762000</xdr:colOff>
      <xdr:row>11</xdr:row>
      <xdr:rowOff>371475</xdr:rowOff>
    </xdr:to>
    <xdr:sp>
      <xdr:nvSpPr>
        <xdr:cNvPr id="27" name="AutoShape 33"/>
        <xdr:cNvSpPr>
          <a:spLocks noChangeAspect="1"/>
        </xdr:cNvSpPr>
      </xdr:nvSpPr>
      <xdr:spPr>
        <a:xfrm>
          <a:off x="9020175" y="2724150"/>
          <a:ext cx="752475" cy="74295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2085975</xdr:colOff>
      <xdr:row>0</xdr:row>
      <xdr:rowOff>104775</xdr:rowOff>
    </xdr:from>
    <xdr:to>
      <xdr:col>3</xdr:col>
      <xdr:colOff>361950</xdr:colOff>
      <xdr:row>2</xdr:row>
      <xdr:rowOff>247650</xdr:rowOff>
    </xdr:to>
    <xdr:pic>
      <xdr:nvPicPr>
        <xdr:cNvPr id="28" name="Picture 30"/>
        <xdr:cNvPicPr preferRelativeResize="1">
          <a:picLocks noChangeAspect="1"/>
        </xdr:cNvPicPr>
      </xdr:nvPicPr>
      <xdr:blipFill>
        <a:blip r:embed="rId1"/>
        <a:stretch>
          <a:fillRect/>
        </a:stretch>
      </xdr:blipFill>
      <xdr:spPr>
        <a:xfrm>
          <a:off x="2533650" y="104775"/>
          <a:ext cx="695325" cy="6953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9525</xdr:colOff>
      <xdr:row>4</xdr:row>
      <xdr:rowOff>9525</xdr:rowOff>
    </xdr:from>
    <xdr:to>
      <xdr:col>16</xdr:col>
      <xdr:colOff>762000</xdr:colOff>
      <xdr:row>5</xdr:row>
      <xdr:rowOff>371475</xdr:rowOff>
    </xdr:to>
    <xdr:sp>
      <xdr:nvSpPr>
        <xdr:cNvPr id="1" name="AutoShape 1"/>
        <xdr:cNvSpPr>
          <a:spLocks noChangeAspect="1"/>
        </xdr:cNvSpPr>
      </xdr:nvSpPr>
      <xdr:spPr>
        <a:xfrm>
          <a:off x="7096125" y="990600"/>
          <a:ext cx="752475" cy="74295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9525</xdr:colOff>
      <xdr:row>7</xdr:row>
      <xdr:rowOff>9525</xdr:rowOff>
    </xdr:from>
    <xdr:to>
      <xdr:col>16</xdr:col>
      <xdr:colOff>762000</xdr:colOff>
      <xdr:row>8</xdr:row>
      <xdr:rowOff>371475</xdr:rowOff>
    </xdr:to>
    <xdr:sp>
      <xdr:nvSpPr>
        <xdr:cNvPr id="2" name="AutoShape 2"/>
        <xdr:cNvSpPr>
          <a:spLocks noChangeAspect="1"/>
        </xdr:cNvSpPr>
      </xdr:nvSpPr>
      <xdr:spPr>
        <a:xfrm>
          <a:off x="7096125" y="1809750"/>
          <a:ext cx="752475" cy="74295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9525</xdr:colOff>
      <xdr:row>10</xdr:row>
      <xdr:rowOff>9525</xdr:rowOff>
    </xdr:from>
    <xdr:to>
      <xdr:col>16</xdr:col>
      <xdr:colOff>762000</xdr:colOff>
      <xdr:row>11</xdr:row>
      <xdr:rowOff>371475</xdr:rowOff>
    </xdr:to>
    <xdr:sp>
      <xdr:nvSpPr>
        <xdr:cNvPr id="3" name="AutoShape 3"/>
        <xdr:cNvSpPr>
          <a:spLocks noChangeAspect="1"/>
        </xdr:cNvSpPr>
      </xdr:nvSpPr>
      <xdr:spPr>
        <a:xfrm>
          <a:off x="7096125" y="2628900"/>
          <a:ext cx="752475" cy="74295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9525</xdr:colOff>
      <xdr:row>13</xdr:row>
      <xdr:rowOff>9525</xdr:rowOff>
    </xdr:from>
    <xdr:to>
      <xdr:col>16</xdr:col>
      <xdr:colOff>762000</xdr:colOff>
      <xdr:row>14</xdr:row>
      <xdr:rowOff>371475</xdr:rowOff>
    </xdr:to>
    <xdr:sp>
      <xdr:nvSpPr>
        <xdr:cNvPr id="4" name="AutoShape 4"/>
        <xdr:cNvSpPr>
          <a:spLocks noChangeAspect="1"/>
        </xdr:cNvSpPr>
      </xdr:nvSpPr>
      <xdr:spPr>
        <a:xfrm>
          <a:off x="7096125" y="3448050"/>
          <a:ext cx="752475" cy="74295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9525</xdr:colOff>
      <xdr:row>4</xdr:row>
      <xdr:rowOff>9525</xdr:rowOff>
    </xdr:from>
    <xdr:to>
      <xdr:col>25</xdr:col>
      <xdr:colOff>9525</xdr:colOff>
      <xdr:row>5</xdr:row>
      <xdr:rowOff>371475</xdr:rowOff>
    </xdr:to>
    <xdr:sp>
      <xdr:nvSpPr>
        <xdr:cNvPr id="5" name="AutoShape 7"/>
        <xdr:cNvSpPr>
          <a:spLocks noChangeAspect="1"/>
        </xdr:cNvSpPr>
      </xdr:nvSpPr>
      <xdr:spPr>
        <a:xfrm>
          <a:off x="10582275" y="990600"/>
          <a:ext cx="752475" cy="74295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9525</xdr:colOff>
      <xdr:row>7</xdr:row>
      <xdr:rowOff>9525</xdr:rowOff>
    </xdr:from>
    <xdr:to>
      <xdr:col>25</xdr:col>
      <xdr:colOff>9525</xdr:colOff>
      <xdr:row>8</xdr:row>
      <xdr:rowOff>371475</xdr:rowOff>
    </xdr:to>
    <xdr:sp>
      <xdr:nvSpPr>
        <xdr:cNvPr id="6" name="AutoShape 8"/>
        <xdr:cNvSpPr>
          <a:spLocks noChangeAspect="1"/>
        </xdr:cNvSpPr>
      </xdr:nvSpPr>
      <xdr:spPr>
        <a:xfrm>
          <a:off x="10582275" y="1809750"/>
          <a:ext cx="752475" cy="74295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9525</xdr:colOff>
      <xdr:row>10</xdr:row>
      <xdr:rowOff>9525</xdr:rowOff>
    </xdr:from>
    <xdr:to>
      <xdr:col>25</xdr:col>
      <xdr:colOff>9525</xdr:colOff>
      <xdr:row>11</xdr:row>
      <xdr:rowOff>371475</xdr:rowOff>
    </xdr:to>
    <xdr:sp>
      <xdr:nvSpPr>
        <xdr:cNvPr id="7" name="AutoShape 9"/>
        <xdr:cNvSpPr>
          <a:spLocks noChangeAspect="1"/>
        </xdr:cNvSpPr>
      </xdr:nvSpPr>
      <xdr:spPr>
        <a:xfrm>
          <a:off x="10582275" y="2628900"/>
          <a:ext cx="752475" cy="74295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9525</xdr:colOff>
      <xdr:row>13</xdr:row>
      <xdr:rowOff>9525</xdr:rowOff>
    </xdr:from>
    <xdr:to>
      <xdr:col>25</xdr:col>
      <xdr:colOff>9525</xdr:colOff>
      <xdr:row>14</xdr:row>
      <xdr:rowOff>371475</xdr:rowOff>
    </xdr:to>
    <xdr:sp>
      <xdr:nvSpPr>
        <xdr:cNvPr id="8" name="AutoShape 10"/>
        <xdr:cNvSpPr>
          <a:spLocks noChangeAspect="1"/>
        </xdr:cNvSpPr>
      </xdr:nvSpPr>
      <xdr:spPr>
        <a:xfrm>
          <a:off x="10582275" y="3448050"/>
          <a:ext cx="752475" cy="74295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4</xdr:row>
      <xdr:rowOff>38100</xdr:rowOff>
    </xdr:from>
    <xdr:to>
      <xdr:col>15</xdr:col>
      <xdr:colOff>0</xdr:colOff>
      <xdr:row>5</xdr:row>
      <xdr:rowOff>342900</xdr:rowOff>
    </xdr:to>
    <xdr:sp>
      <xdr:nvSpPr>
        <xdr:cNvPr id="1" name="AutoShape 1"/>
        <xdr:cNvSpPr>
          <a:spLocks/>
        </xdr:cNvSpPr>
      </xdr:nvSpPr>
      <xdr:spPr>
        <a:xfrm>
          <a:off x="7543800" y="1019175"/>
          <a:ext cx="0" cy="68580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13</xdr:row>
      <xdr:rowOff>38100</xdr:rowOff>
    </xdr:from>
    <xdr:to>
      <xdr:col>15</xdr:col>
      <xdr:colOff>0</xdr:colOff>
      <xdr:row>14</xdr:row>
      <xdr:rowOff>342900</xdr:rowOff>
    </xdr:to>
    <xdr:sp>
      <xdr:nvSpPr>
        <xdr:cNvPr id="2" name="AutoShape 2"/>
        <xdr:cNvSpPr>
          <a:spLocks/>
        </xdr:cNvSpPr>
      </xdr:nvSpPr>
      <xdr:spPr>
        <a:xfrm>
          <a:off x="7543800" y="3476625"/>
          <a:ext cx="0" cy="68580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7</xdr:row>
      <xdr:rowOff>38100</xdr:rowOff>
    </xdr:from>
    <xdr:to>
      <xdr:col>15</xdr:col>
      <xdr:colOff>0</xdr:colOff>
      <xdr:row>8</xdr:row>
      <xdr:rowOff>342900</xdr:rowOff>
    </xdr:to>
    <xdr:sp>
      <xdr:nvSpPr>
        <xdr:cNvPr id="3" name="AutoShape 3"/>
        <xdr:cNvSpPr>
          <a:spLocks/>
        </xdr:cNvSpPr>
      </xdr:nvSpPr>
      <xdr:spPr>
        <a:xfrm>
          <a:off x="7543800" y="1838325"/>
          <a:ext cx="0" cy="68580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4</xdr:row>
      <xdr:rowOff>38100</xdr:rowOff>
    </xdr:from>
    <xdr:to>
      <xdr:col>15</xdr:col>
      <xdr:colOff>0</xdr:colOff>
      <xdr:row>5</xdr:row>
      <xdr:rowOff>342900</xdr:rowOff>
    </xdr:to>
    <xdr:sp>
      <xdr:nvSpPr>
        <xdr:cNvPr id="4" name="AutoShape 4"/>
        <xdr:cNvSpPr>
          <a:spLocks/>
        </xdr:cNvSpPr>
      </xdr:nvSpPr>
      <xdr:spPr>
        <a:xfrm>
          <a:off x="7543800" y="1019175"/>
          <a:ext cx="0" cy="68580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7</xdr:row>
      <xdr:rowOff>38100</xdr:rowOff>
    </xdr:from>
    <xdr:to>
      <xdr:col>15</xdr:col>
      <xdr:colOff>0</xdr:colOff>
      <xdr:row>8</xdr:row>
      <xdr:rowOff>342900</xdr:rowOff>
    </xdr:to>
    <xdr:sp>
      <xdr:nvSpPr>
        <xdr:cNvPr id="5" name="AutoShape 5"/>
        <xdr:cNvSpPr>
          <a:spLocks/>
        </xdr:cNvSpPr>
      </xdr:nvSpPr>
      <xdr:spPr>
        <a:xfrm>
          <a:off x="7543800" y="1838325"/>
          <a:ext cx="0" cy="68580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10</xdr:row>
      <xdr:rowOff>38100</xdr:rowOff>
    </xdr:from>
    <xdr:to>
      <xdr:col>15</xdr:col>
      <xdr:colOff>0</xdr:colOff>
      <xdr:row>11</xdr:row>
      <xdr:rowOff>342900</xdr:rowOff>
    </xdr:to>
    <xdr:sp>
      <xdr:nvSpPr>
        <xdr:cNvPr id="6" name="AutoShape 6"/>
        <xdr:cNvSpPr>
          <a:spLocks/>
        </xdr:cNvSpPr>
      </xdr:nvSpPr>
      <xdr:spPr>
        <a:xfrm>
          <a:off x="7543800" y="2657475"/>
          <a:ext cx="0" cy="68580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13</xdr:row>
      <xdr:rowOff>38100</xdr:rowOff>
    </xdr:from>
    <xdr:to>
      <xdr:col>15</xdr:col>
      <xdr:colOff>0</xdr:colOff>
      <xdr:row>14</xdr:row>
      <xdr:rowOff>342900</xdr:rowOff>
    </xdr:to>
    <xdr:sp>
      <xdr:nvSpPr>
        <xdr:cNvPr id="7" name="AutoShape 7"/>
        <xdr:cNvSpPr>
          <a:spLocks/>
        </xdr:cNvSpPr>
      </xdr:nvSpPr>
      <xdr:spPr>
        <a:xfrm>
          <a:off x="7543800" y="3476625"/>
          <a:ext cx="0" cy="68580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15</xdr:row>
      <xdr:rowOff>0</xdr:rowOff>
    </xdr:from>
    <xdr:to>
      <xdr:col>15</xdr:col>
      <xdr:colOff>0</xdr:colOff>
      <xdr:row>15</xdr:row>
      <xdr:rowOff>0</xdr:rowOff>
    </xdr:to>
    <xdr:sp>
      <xdr:nvSpPr>
        <xdr:cNvPr id="8" name="AutoShape 8"/>
        <xdr:cNvSpPr>
          <a:spLocks/>
        </xdr:cNvSpPr>
      </xdr:nvSpPr>
      <xdr:spPr>
        <a:xfrm>
          <a:off x="7543800" y="4200525"/>
          <a:ext cx="0" cy="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15</xdr:row>
      <xdr:rowOff>0</xdr:rowOff>
    </xdr:from>
    <xdr:to>
      <xdr:col>15</xdr:col>
      <xdr:colOff>0</xdr:colOff>
      <xdr:row>15</xdr:row>
      <xdr:rowOff>0</xdr:rowOff>
    </xdr:to>
    <xdr:sp>
      <xdr:nvSpPr>
        <xdr:cNvPr id="9" name="AutoShape 9"/>
        <xdr:cNvSpPr>
          <a:spLocks/>
        </xdr:cNvSpPr>
      </xdr:nvSpPr>
      <xdr:spPr>
        <a:xfrm>
          <a:off x="7543800" y="4200525"/>
          <a:ext cx="0" cy="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15</xdr:row>
      <xdr:rowOff>0</xdr:rowOff>
    </xdr:from>
    <xdr:to>
      <xdr:col>15</xdr:col>
      <xdr:colOff>0</xdr:colOff>
      <xdr:row>15</xdr:row>
      <xdr:rowOff>0</xdr:rowOff>
    </xdr:to>
    <xdr:sp>
      <xdr:nvSpPr>
        <xdr:cNvPr id="10" name="AutoShape 10"/>
        <xdr:cNvSpPr>
          <a:spLocks/>
        </xdr:cNvSpPr>
      </xdr:nvSpPr>
      <xdr:spPr>
        <a:xfrm>
          <a:off x="7543800" y="4200525"/>
          <a:ext cx="0" cy="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4</xdr:row>
      <xdr:rowOff>38100</xdr:rowOff>
    </xdr:from>
    <xdr:to>
      <xdr:col>15</xdr:col>
      <xdr:colOff>0</xdr:colOff>
      <xdr:row>5</xdr:row>
      <xdr:rowOff>342900</xdr:rowOff>
    </xdr:to>
    <xdr:sp>
      <xdr:nvSpPr>
        <xdr:cNvPr id="11" name="AutoShape 11"/>
        <xdr:cNvSpPr>
          <a:spLocks/>
        </xdr:cNvSpPr>
      </xdr:nvSpPr>
      <xdr:spPr>
        <a:xfrm>
          <a:off x="7543800" y="1019175"/>
          <a:ext cx="0" cy="68580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7</xdr:row>
      <xdr:rowOff>38100</xdr:rowOff>
    </xdr:from>
    <xdr:to>
      <xdr:col>15</xdr:col>
      <xdr:colOff>0</xdr:colOff>
      <xdr:row>8</xdr:row>
      <xdr:rowOff>342900</xdr:rowOff>
    </xdr:to>
    <xdr:sp>
      <xdr:nvSpPr>
        <xdr:cNvPr id="12" name="AutoShape 12"/>
        <xdr:cNvSpPr>
          <a:spLocks/>
        </xdr:cNvSpPr>
      </xdr:nvSpPr>
      <xdr:spPr>
        <a:xfrm>
          <a:off x="7543800" y="1838325"/>
          <a:ext cx="0" cy="68580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10</xdr:row>
      <xdr:rowOff>38100</xdr:rowOff>
    </xdr:from>
    <xdr:to>
      <xdr:col>15</xdr:col>
      <xdr:colOff>0</xdr:colOff>
      <xdr:row>11</xdr:row>
      <xdr:rowOff>342900</xdr:rowOff>
    </xdr:to>
    <xdr:sp>
      <xdr:nvSpPr>
        <xdr:cNvPr id="13" name="AutoShape 13"/>
        <xdr:cNvSpPr>
          <a:spLocks/>
        </xdr:cNvSpPr>
      </xdr:nvSpPr>
      <xdr:spPr>
        <a:xfrm>
          <a:off x="7543800" y="2657475"/>
          <a:ext cx="0" cy="68580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13</xdr:row>
      <xdr:rowOff>38100</xdr:rowOff>
    </xdr:from>
    <xdr:to>
      <xdr:col>15</xdr:col>
      <xdr:colOff>0</xdr:colOff>
      <xdr:row>14</xdr:row>
      <xdr:rowOff>342900</xdr:rowOff>
    </xdr:to>
    <xdr:sp>
      <xdr:nvSpPr>
        <xdr:cNvPr id="14" name="AutoShape 14"/>
        <xdr:cNvSpPr>
          <a:spLocks/>
        </xdr:cNvSpPr>
      </xdr:nvSpPr>
      <xdr:spPr>
        <a:xfrm>
          <a:off x="7543800" y="3476625"/>
          <a:ext cx="0" cy="68580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15</xdr:row>
      <xdr:rowOff>0</xdr:rowOff>
    </xdr:from>
    <xdr:to>
      <xdr:col>15</xdr:col>
      <xdr:colOff>0</xdr:colOff>
      <xdr:row>15</xdr:row>
      <xdr:rowOff>0</xdr:rowOff>
    </xdr:to>
    <xdr:sp>
      <xdr:nvSpPr>
        <xdr:cNvPr id="15" name="AutoShape 15"/>
        <xdr:cNvSpPr>
          <a:spLocks/>
        </xdr:cNvSpPr>
      </xdr:nvSpPr>
      <xdr:spPr>
        <a:xfrm>
          <a:off x="7543800" y="4200525"/>
          <a:ext cx="0" cy="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15</xdr:row>
      <xdr:rowOff>0</xdr:rowOff>
    </xdr:from>
    <xdr:to>
      <xdr:col>15</xdr:col>
      <xdr:colOff>0</xdr:colOff>
      <xdr:row>15</xdr:row>
      <xdr:rowOff>0</xdr:rowOff>
    </xdr:to>
    <xdr:sp>
      <xdr:nvSpPr>
        <xdr:cNvPr id="16" name="AutoShape 16"/>
        <xdr:cNvSpPr>
          <a:spLocks/>
        </xdr:cNvSpPr>
      </xdr:nvSpPr>
      <xdr:spPr>
        <a:xfrm>
          <a:off x="7543800" y="4200525"/>
          <a:ext cx="0" cy="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15</xdr:row>
      <xdr:rowOff>0</xdr:rowOff>
    </xdr:from>
    <xdr:to>
      <xdr:col>15</xdr:col>
      <xdr:colOff>0</xdr:colOff>
      <xdr:row>15</xdr:row>
      <xdr:rowOff>0</xdr:rowOff>
    </xdr:to>
    <xdr:sp>
      <xdr:nvSpPr>
        <xdr:cNvPr id="17" name="AutoShape 17"/>
        <xdr:cNvSpPr>
          <a:spLocks/>
        </xdr:cNvSpPr>
      </xdr:nvSpPr>
      <xdr:spPr>
        <a:xfrm>
          <a:off x="7543800" y="4200525"/>
          <a:ext cx="0" cy="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9525</xdr:colOff>
      <xdr:row>4</xdr:row>
      <xdr:rowOff>9525</xdr:rowOff>
    </xdr:from>
    <xdr:to>
      <xdr:col>16</xdr:col>
      <xdr:colOff>762000</xdr:colOff>
      <xdr:row>5</xdr:row>
      <xdr:rowOff>371475</xdr:rowOff>
    </xdr:to>
    <xdr:sp>
      <xdr:nvSpPr>
        <xdr:cNvPr id="18" name="AutoShape 18"/>
        <xdr:cNvSpPr>
          <a:spLocks noChangeAspect="1"/>
        </xdr:cNvSpPr>
      </xdr:nvSpPr>
      <xdr:spPr>
        <a:xfrm>
          <a:off x="7553325" y="990600"/>
          <a:ext cx="752475" cy="74295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9525</xdr:colOff>
      <xdr:row>7</xdr:row>
      <xdr:rowOff>28575</xdr:rowOff>
    </xdr:from>
    <xdr:to>
      <xdr:col>17</xdr:col>
      <xdr:colOff>0</xdr:colOff>
      <xdr:row>8</xdr:row>
      <xdr:rowOff>371475</xdr:rowOff>
    </xdr:to>
    <xdr:sp>
      <xdr:nvSpPr>
        <xdr:cNvPr id="19" name="AutoShape 19"/>
        <xdr:cNvSpPr>
          <a:spLocks noChangeAspect="1"/>
        </xdr:cNvSpPr>
      </xdr:nvSpPr>
      <xdr:spPr>
        <a:xfrm>
          <a:off x="7553325" y="1828800"/>
          <a:ext cx="771525" cy="72390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10</xdr:row>
      <xdr:rowOff>28575</xdr:rowOff>
    </xdr:from>
    <xdr:to>
      <xdr:col>16</xdr:col>
      <xdr:colOff>771525</xdr:colOff>
      <xdr:row>11</xdr:row>
      <xdr:rowOff>342900</xdr:rowOff>
    </xdr:to>
    <xdr:sp>
      <xdr:nvSpPr>
        <xdr:cNvPr id="20" name="AutoShape 20"/>
        <xdr:cNvSpPr>
          <a:spLocks noChangeAspect="1"/>
        </xdr:cNvSpPr>
      </xdr:nvSpPr>
      <xdr:spPr>
        <a:xfrm>
          <a:off x="7543800" y="2647950"/>
          <a:ext cx="771525" cy="695325"/>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9525</xdr:colOff>
      <xdr:row>13</xdr:row>
      <xdr:rowOff>28575</xdr:rowOff>
    </xdr:from>
    <xdr:to>
      <xdr:col>17</xdr:col>
      <xdr:colOff>0</xdr:colOff>
      <xdr:row>15</xdr:row>
      <xdr:rowOff>0</xdr:rowOff>
    </xdr:to>
    <xdr:sp>
      <xdr:nvSpPr>
        <xdr:cNvPr id="21" name="AutoShape 21"/>
        <xdr:cNvSpPr>
          <a:spLocks noChangeAspect="1"/>
        </xdr:cNvSpPr>
      </xdr:nvSpPr>
      <xdr:spPr>
        <a:xfrm>
          <a:off x="7553325" y="3467100"/>
          <a:ext cx="771525" cy="733425"/>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0</xdr:colOff>
      <xdr:row>13</xdr:row>
      <xdr:rowOff>0</xdr:rowOff>
    </xdr:from>
    <xdr:to>
      <xdr:col>25</xdr:col>
      <xdr:colOff>0</xdr:colOff>
      <xdr:row>15</xdr:row>
      <xdr:rowOff>0</xdr:rowOff>
    </xdr:to>
    <xdr:sp>
      <xdr:nvSpPr>
        <xdr:cNvPr id="22" name="AutoShape 28"/>
        <xdr:cNvSpPr>
          <a:spLocks noChangeAspect="1"/>
        </xdr:cNvSpPr>
      </xdr:nvSpPr>
      <xdr:spPr>
        <a:xfrm>
          <a:off x="10801350" y="3438525"/>
          <a:ext cx="752475" cy="76200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0</xdr:colOff>
      <xdr:row>10</xdr:row>
      <xdr:rowOff>0</xdr:rowOff>
    </xdr:from>
    <xdr:to>
      <xdr:col>25</xdr:col>
      <xdr:colOff>0</xdr:colOff>
      <xdr:row>12</xdr:row>
      <xdr:rowOff>0</xdr:rowOff>
    </xdr:to>
    <xdr:sp>
      <xdr:nvSpPr>
        <xdr:cNvPr id="23" name="AutoShape 29"/>
        <xdr:cNvSpPr>
          <a:spLocks noChangeAspect="1"/>
        </xdr:cNvSpPr>
      </xdr:nvSpPr>
      <xdr:spPr>
        <a:xfrm>
          <a:off x="10801350" y="2619375"/>
          <a:ext cx="752475" cy="76200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0</xdr:colOff>
      <xdr:row>7</xdr:row>
      <xdr:rowOff>0</xdr:rowOff>
    </xdr:from>
    <xdr:to>
      <xdr:col>25</xdr:col>
      <xdr:colOff>0</xdr:colOff>
      <xdr:row>9</xdr:row>
      <xdr:rowOff>0</xdr:rowOff>
    </xdr:to>
    <xdr:sp>
      <xdr:nvSpPr>
        <xdr:cNvPr id="24" name="AutoShape 30"/>
        <xdr:cNvSpPr>
          <a:spLocks noChangeAspect="1"/>
        </xdr:cNvSpPr>
      </xdr:nvSpPr>
      <xdr:spPr>
        <a:xfrm>
          <a:off x="10801350" y="1800225"/>
          <a:ext cx="752475" cy="76200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0</xdr:colOff>
      <xdr:row>4</xdr:row>
      <xdr:rowOff>0</xdr:rowOff>
    </xdr:from>
    <xdr:to>
      <xdr:col>25</xdr:col>
      <xdr:colOff>0</xdr:colOff>
      <xdr:row>6</xdr:row>
      <xdr:rowOff>0</xdr:rowOff>
    </xdr:to>
    <xdr:sp>
      <xdr:nvSpPr>
        <xdr:cNvPr id="25" name="AutoShape 31"/>
        <xdr:cNvSpPr>
          <a:spLocks noChangeAspect="1"/>
        </xdr:cNvSpPr>
      </xdr:nvSpPr>
      <xdr:spPr>
        <a:xfrm>
          <a:off x="10801350" y="981075"/>
          <a:ext cx="752475" cy="76200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4</xdr:row>
      <xdr:rowOff>38100</xdr:rowOff>
    </xdr:from>
    <xdr:to>
      <xdr:col>18</xdr:col>
      <xdr:colOff>0</xdr:colOff>
      <xdr:row>5</xdr:row>
      <xdr:rowOff>342900</xdr:rowOff>
    </xdr:to>
    <xdr:sp>
      <xdr:nvSpPr>
        <xdr:cNvPr id="1" name="AutoShape 1"/>
        <xdr:cNvSpPr>
          <a:spLocks/>
        </xdr:cNvSpPr>
      </xdr:nvSpPr>
      <xdr:spPr>
        <a:xfrm>
          <a:off x="8772525" y="1038225"/>
          <a:ext cx="0" cy="68580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13</xdr:row>
      <xdr:rowOff>38100</xdr:rowOff>
    </xdr:from>
    <xdr:to>
      <xdr:col>18</xdr:col>
      <xdr:colOff>0</xdr:colOff>
      <xdr:row>14</xdr:row>
      <xdr:rowOff>342900</xdr:rowOff>
    </xdr:to>
    <xdr:sp>
      <xdr:nvSpPr>
        <xdr:cNvPr id="2" name="AutoShape 2"/>
        <xdr:cNvSpPr>
          <a:spLocks/>
        </xdr:cNvSpPr>
      </xdr:nvSpPr>
      <xdr:spPr>
        <a:xfrm>
          <a:off x="8772525" y="3495675"/>
          <a:ext cx="0" cy="68580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7</xdr:row>
      <xdr:rowOff>38100</xdr:rowOff>
    </xdr:from>
    <xdr:to>
      <xdr:col>18</xdr:col>
      <xdr:colOff>0</xdr:colOff>
      <xdr:row>8</xdr:row>
      <xdr:rowOff>342900</xdr:rowOff>
    </xdr:to>
    <xdr:sp>
      <xdr:nvSpPr>
        <xdr:cNvPr id="3" name="AutoShape 3"/>
        <xdr:cNvSpPr>
          <a:spLocks/>
        </xdr:cNvSpPr>
      </xdr:nvSpPr>
      <xdr:spPr>
        <a:xfrm>
          <a:off x="8772525" y="1857375"/>
          <a:ext cx="0" cy="68580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4</xdr:row>
      <xdr:rowOff>38100</xdr:rowOff>
    </xdr:from>
    <xdr:to>
      <xdr:col>18</xdr:col>
      <xdr:colOff>0</xdr:colOff>
      <xdr:row>5</xdr:row>
      <xdr:rowOff>342900</xdr:rowOff>
    </xdr:to>
    <xdr:sp>
      <xdr:nvSpPr>
        <xdr:cNvPr id="4" name="AutoShape 4"/>
        <xdr:cNvSpPr>
          <a:spLocks/>
        </xdr:cNvSpPr>
      </xdr:nvSpPr>
      <xdr:spPr>
        <a:xfrm>
          <a:off x="8772525" y="1038225"/>
          <a:ext cx="0" cy="68580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7</xdr:row>
      <xdr:rowOff>38100</xdr:rowOff>
    </xdr:from>
    <xdr:to>
      <xdr:col>18</xdr:col>
      <xdr:colOff>0</xdr:colOff>
      <xdr:row>8</xdr:row>
      <xdr:rowOff>342900</xdr:rowOff>
    </xdr:to>
    <xdr:sp>
      <xdr:nvSpPr>
        <xdr:cNvPr id="5" name="AutoShape 5"/>
        <xdr:cNvSpPr>
          <a:spLocks/>
        </xdr:cNvSpPr>
      </xdr:nvSpPr>
      <xdr:spPr>
        <a:xfrm>
          <a:off x="8772525" y="1857375"/>
          <a:ext cx="0" cy="68580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10</xdr:row>
      <xdr:rowOff>38100</xdr:rowOff>
    </xdr:from>
    <xdr:to>
      <xdr:col>18</xdr:col>
      <xdr:colOff>0</xdr:colOff>
      <xdr:row>11</xdr:row>
      <xdr:rowOff>342900</xdr:rowOff>
    </xdr:to>
    <xdr:sp>
      <xdr:nvSpPr>
        <xdr:cNvPr id="6" name="AutoShape 6"/>
        <xdr:cNvSpPr>
          <a:spLocks/>
        </xdr:cNvSpPr>
      </xdr:nvSpPr>
      <xdr:spPr>
        <a:xfrm>
          <a:off x="8772525" y="2676525"/>
          <a:ext cx="0" cy="68580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13</xdr:row>
      <xdr:rowOff>38100</xdr:rowOff>
    </xdr:from>
    <xdr:to>
      <xdr:col>18</xdr:col>
      <xdr:colOff>0</xdr:colOff>
      <xdr:row>14</xdr:row>
      <xdr:rowOff>342900</xdr:rowOff>
    </xdr:to>
    <xdr:sp>
      <xdr:nvSpPr>
        <xdr:cNvPr id="7" name="AutoShape 7"/>
        <xdr:cNvSpPr>
          <a:spLocks/>
        </xdr:cNvSpPr>
      </xdr:nvSpPr>
      <xdr:spPr>
        <a:xfrm>
          <a:off x="8772525" y="3495675"/>
          <a:ext cx="0" cy="68580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16</xdr:row>
      <xdr:rowOff>38100</xdr:rowOff>
    </xdr:from>
    <xdr:to>
      <xdr:col>18</xdr:col>
      <xdr:colOff>0</xdr:colOff>
      <xdr:row>17</xdr:row>
      <xdr:rowOff>342900</xdr:rowOff>
    </xdr:to>
    <xdr:sp>
      <xdr:nvSpPr>
        <xdr:cNvPr id="8" name="AutoShape 8"/>
        <xdr:cNvSpPr>
          <a:spLocks/>
        </xdr:cNvSpPr>
      </xdr:nvSpPr>
      <xdr:spPr>
        <a:xfrm>
          <a:off x="8772525" y="4314825"/>
          <a:ext cx="0" cy="68580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18</xdr:row>
      <xdr:rowOff>0</xdr:rowOff>
    </xdr:from>
    <xdr:to>
      <xdr:col>18</xdr:col>
      <xdr:colOff>0</xdr:colOff>
      <xdr:row>18</xdr:row>
      <xdr:rowOff>0</xdr:rowOff>
    </xdr:to>
    <xdr:sp>
      <xdr:nvSpPr>
        <xdr:cNvPr id="9" name="AutoShape 9"/>
        <xdr:cNvSpPr>
          <a:spLocks/>
        </xdr:cNvSpPr>
      </xdr:nvSpPr>
      <xdr:spPr>
        <a:xfrm>
          <a:off x="8772525" y="5038725"/>
          <a:ext cx="0" cy="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18</xdr:row>
      <xdr:rowOff>0</xdr:rowOff>
    </xdr:from>
    <xdr:to>
      <xdr:col>18</xdr:col>
      <xdr:colOff>0</xdr:colOff>
      <xdr:row>18</xdr:row>
      <xdr:rowOff>0</xdr:rowOff>
    </xdr:to>
    <xdr:sp>
      <xdr:nvSpPr>
        <xdr:cNvPr id="10" name="AutoShape 10"/>
        <xdr:cNvSpPr>
          <a:spLocks/>
        </xdr:cNvSpPr>
      </xdr:nvSpPr>
      <xdr:spPr>
        <a:xfrm>
          <a:off x="8772525" y="5038725"/>
          <a:ext cx="0" cy="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4</xdr:row>
      <xdr:rowOff>38100</xdr:rowOff>
    </xdr:from>
    <xdr:to>
      <xdr:col>18</xdr:col>
      <xdr:colOff>0</xdr:colOff>
      <xdr:row>5</xdr:row>
      <xdr:rowOff>342900</xdr:rowOff>
    </xdr:to>
    <xdr:sp>
      <xdr:nvSpPr>
        <xdr:cNvPr id="11" name="AutoShape 11"/>
        <xdr:cNvSpPr>
          <a:spLocks/>
        </xdr:cNvSpPr>
      </xdr:nvSpPr>
      <xdr:spPr>
        <a:xfrm>
          <a:off x="8772525" y="1038225"/>
          <a:ext cx="0" cy="68580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7</xdr:row>
      <xdr:rowOff>38100</xdr:rowOff>
    </xdr:from>
    <xdr:to>
      <xdr:col>18</xdr:col>
      <xdr:colOff>0</xdr:colOff>
      <xdr:row>8</xdr:row>
      <xdr:rowOff>342900</xdr:rowOff>
    </xdr:to>
    <xdr:sp>
      <xdr:nvSpPr>
        <xdr:cNvPr id="12" name="AutoShape 12"/>
        <xdr:cNvSpPr>
          <a:spLocks/>
        </xdr:cNvSpPr>
      </xdr:nvSpPr>
      <xdr:spPr>
        <a:xfrm>
          <a:off x="8772525" y="1857375"/>
          <a:ext cx="0" cy="68580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10</xdr:row>
      <xdr:rowOff>38100</xdr:rowOff>
    </xdr:from>
    <xdr:to>
      <xdr:col>18</xdr:col>
      <xdr:colOff>0</xdr:colOff>
      <xdr:row>11</xdr:row>
      <xdr:rowOff>342900</xdr:rowOff>
    </xdr:to>
    <xdr:sp>
      <xdr:nvSpPr>
        <xdr:cNvPr id="13" name="AutoShape 13"/>
        <xdr:cNvSpPr>
          <a:spLocks/>
        </xdr:cNvSpPr>
      </xdr:nvSpPr>
      <xdr:spPr>
        <a:xfrm>
          <a:off x="8772525" y="2676525"/>
          <a:ext cx="0" cy="68580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13</xdr:row>
      <xdr:rowOff>38100</xdr:rowOff>
    </xdr:from>
    <xdr:to>
      <xdr:col>18</xdr:col>
      <xdr:colOff>0</xdr:colOff>
      <xdr:row>14</xdr:row>
      <xdr:rowOff>342900</xdr:rowOff>
    </xdr:to>
    <xdr:sp>
      <xdr:nvSpPr>
        <xdr:cNvPr id="14" name="AutoShape 14"/>
        <xdr:cNvSpPr>
          <a:spLocks/>
        </xdr:cNvSpPr>
      </xdr:nvSpPr>
      <xdr:spPr>
        <a:xfrm>
          <a:off x="8772525" y="3495675"/>
          <a:ext cx="0" cy="68580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16</xdr:row>
      <xdr:rowOff>38100</xdr:rowOff>
    </xdr:from>
    <xdr:to>
      <xdr:col>18</xdr:col>
      <xdr:colOff>0</xdr:colOff>
      <xdr:row>17</xdr:row>
      <xdr:rowOff>342900</xdr:rowOff>
    </xdr:to>
    <xdr:sp>
      <xdr:nvSpPr>
        <xdr:cNvPr id="15" name="AutoShape 15"/>
        <xdr:cNvSpPr>
          <a:spLocks/>
        </xdr:cNvSpPr>
      </xdr:nvSpPr>
      <xdr:spPr>
        <a:xfrm>
          <a:off x="8772525" y="4314825"/>
          <a:ext cx="0" cy="68580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18</xdr:row>
      <xdr:rowOff>0</xdr:rowOff>
    </xdr:from>
    <xdr:to>
      <xdr:col>18</xdr:col>
      <xdr:colOff>0</xdr:colOff>
      <xdr:row>18</xdr:row>
      <xdr:rowOff>0</xdr:rowOff>
    </xdr:to>
    <xdr:sp>
      <xdr:nvSpPr>
        <xdr:cNvPr id="16" name="AutoShape 16"/>
        <xdr:cNvSpPr>
          <a:spLocks/>
        </xdr:cNvSpPr>
      </xdr:nvSpPr>
      <xdr:spPr>
        <a:xfrm>
          <a:off x="8772525" y="5038725"/>
          <a:ext cx="0" cy="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18</xdr:row>
      <xdr:rowOff>0</xdr:rowOff>
    </xdr:from>
    <xdr:to>
      <xdr:col>18</xdr:col>
      <xdr:colOff>0</xdr:colOff>
      <xdr:row>18</xdr:row>
      <xdr:rowOff>0</xdr:rowOff>
    </xdr:to>
    <xdr:sp>
      <xdr:nvSpPr>
        <xdr:cNvPr id="17" name="AutoShape 17"/>
        <xdr:cNvSpPr>
          <a:spLocks/>
        </xdr:cNvSpPr>
      </xdr:nvSpPr>
      <xdr:spPr>
        <a:xfrm>
          <a:off x="8772525" y="5038725"/>
          <a:ext cx="0" cy="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9525</xdr:colOff>
      <xdr:row>4</xdr:row>
      <xdr:rowOff>9525</xdr:rowOff>
    </xdr:from>
    <xdr:to>
      <xdr:col>19</xdr:col>
      <xdr:colOff>762000</xdr:colOff>
      <xdr:row>5</xdr:row>
      <xdr:rowOff>371475</xdr:rowOff>
    </xdr:to>
    <xdr:sp>
      <xdr:nvSpPr>
        <xdr:cNvPr id="18" name="AutoShape 18"/>
        <xdr:cNvSpPr>
          <a:spLocks noChangeAspect="1"/>
        </xdr:cNvSpPr>
      </xdr:nvSpPr>
      <xdr:spPr>
        <a:xfrm>
          <a:off x="8782050" y="1009650"/>
          <a:ext cx="752475" cy="74295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9525</xdr:colOff>
      <xdr:row>13</xdr:row>
      <xdr:rowOff>28575</xdr:rowOff>
    </xdr:from>
    <xdr:to>
      <xdr:col>20</xdr:col>
      <xdr:colOff>0</xdr:colOff>
      <xdr:row>15</xdr:row>
      <xdr:rowOff>9525</xdr:rowOff>
    </xdr:to>
    <xdr:sp>
      <xdr:nvSpPr>
        <xdr:cNvPr id="19" name="AutoShape 21"/>
        <xdr:cNvSpPr>
          <a:spLocks noChangeAspect="1"/>
        </xdr:cNvSpPr>
      </xdr:nvSpPr>
      <xdr:spPr>
        <a:xfrm>
          <a:off x="8782050" y="3486150"/>
          <a:ext cx="771525" cy="74295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9525</xdr:colOff>
      <xdr:row>16</xdr:row>
      <xdr:rowOff>9525</xdr:rowOff>
    </xdr:from>
    <xdr:to>
      <xdr:col>19</xdr:col>
      <xdr:colOff>762000</xdr:colOff>
      <xdr:row>18</xdr:row>
      <xdr:rowOff>0</xdr:rowOff>
    </xdr:to>
    <xdr:sp>
      <xdr:nvSpPr>
        <xdr:cNvPr id="20" name="AutoShape 22"/>
        <xdr:cNvSpPr>
          <a:spLocks noChangeAspect="1"/>
        </xdr:cNvSpPr>
      </xdr:nvSpPr>
      <xdr:spPr>
        <a:xfrm>
          <a:off x="8782050" y="4286250"/>
          <a:ext cx="752475" cy="752475"/>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16</xdr:row>
      <xdr:rowOff>0</xdr:rowOff>
    </xdr:from>
    <xdr:to>
      <xdr:col>28</xdr:col>
      <xdr:colOff>0</xdr:colOff>
      <xdr:row>18</xdr:row>
      <xdr:rowOff>0</xdr:rowOff>
    </xdr:to>
    <xdr:sp>
      <xdr:nvSpPr>
        <xdr:cNvPr id="21" name="AutoShape 27"/>
        <xdr:cNvSpPr>
          <a:spLocks noChangeAspect="1"/>
        </xdr:cNvSpPr>
      </xdr:nvSpPr>
      <xdr:spPr>
        <a:xfrm>
          <a:off x="12030075" y="4276725"/>
          <a:ext cx="752475" cy="76200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13</xdr:row>
      <xdr:rowOff>0</xdr:rowOff>
    </xdr:from>
    <xdr:to>
      <xdr:col>28</xdr:col>
      <xdr:colOff>0</xdr:colOff>
      <xdr:row>15</xdr:row>
      <xdr:rowOff>0</xdr:rowOff>
    </xdr:to>
    <xdr:sp>
      <xdr:nvSpPr>
        <xdr:cNvPr id="22" name="AutoShape 28"/>
        <xdr:cNvSpPr>
          <a:spLocks noChangeAspect="1"/>
        </xdr:cNvSpPr>
      </xdr:nvSpPr>
      <xdr:spPr>
        <a:xfrm>
          <a:off x="12030075" y="3457575"/>
          <a:ext cx="752475" cy="76200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10</xdr:row>
      <xdr:rowOff>0</xdr:rowOff>
    </xdr:from>
    <xdr:to>
      <xdr:col>28</xdr:col>
      <xdr:colOff>0</xdr:colOff>
      <xdr:row>12</xdr:row>
      <xdr:rowOff>0</xdr:rowOff>
    </xdr:to>
    <xdr:sp>
      <xdr:nvSpPr>
        <xdr:cNvPr id="23" name="AutoShape 29"/>
        <xdr:cNvSpPr>
          <a:spLocks noChangeAspect="1"/>
        </xdr:cNvSpPr>
      </xdr:nvSpPr>
      <xdr:spPr>
        <a:xfrm>
          <a:off x="12030075" y="2638425"/>
          <a:ext cx="752475" cy="76200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7</xdr:row>
      <xdr:rowOff>0</xdr:rowOff>
    </xdr:from>
    <xdr:to>
      <xdr:col>28</xdr:col>
      <xdr:colOff>0</xdr:colOff>
      <xdr:row>9</xdr:row>
      <xdr:rowOff>0</xdr:rowOff>
    </xdr:to>
    <xdr:sp>
      <xdr:nvSpPr>
        <xdr:cNvPr id="24" name="AutoShape 30"/>
        <xdr:cNvSpPr>
          <a:spLocks noChangeAspect="1"/>
        </xdr:cNvSpPr>
      </xdr:nvSpPr>
      <xdr:spPr>
        <a:xfrm>
          <a:off x="12030075" y="1819275"/>
          <a:ext cx="752475" cy="76200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4</xdr:row>
      <xdr:rowOff>0</xdr:rowOff>
    </xdr:from>
    <xdr:to>
      <xdr:col>28</xdr:col>
      <xdr:colOff>0</xdr:colOff>
      <xdr:row>6</xdr:row>
      <xdr:rowOff>0</xdr:rowOff>
    </xdr:to>
    <xdr:sp>
      <xdr:nvSpPr>
        <xdr:cNvPr id="25" name="AutoShape 31"/>
        <xdr:cNvSpPr>
          <a:spLocks noChangeAspect="1"/>
        </xdr:cNvSpPr>
      </xdr:nvSpPr>
      <xdr:spPr>
        <a:xfrm>
          <a:off x="12030075" y="1000125"/>
          <a:ext cx="752475" cy="76200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9525</xdr:colOff>
      <xdr:row>7</xdr:row>
      <xdr:rowOff>9525</xdr:rowOff>
    </xdr:from>
    <xdr:to>
      <xdr:col>19</xdr:col>
      <xdr:colOff>762000</xdr:colOff>
      <xdr:row>8</xdr:row>
      <xdr:rowOff>371475</xdr:rowOff>
    </xdr:to>
    <xdr:sp>
      <xdr:nvSpPr>
        <xdr:cNvPr id="26" name="AutoShape 32"/>
        <xdr:cNvSpPr>
          <a:spLocks noChangeAspect="1"/>
        </xdr:cNvSpPr>
      </xdr:nvSpPr>
      <xdr:spPr>
        <a:xfrm>
          <a:off x="8782050" y="1828800"/>
          <a:ext cx="752475" cy="74295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9525</xdr:colOff>
      <xdr:row>10</xdr:row>
      <xdr:rowOff>9525</xdr:rowOff>
    </xdr:from>
    <xdr:to>
      <xdr:col>19</xdr:col>
      <xdr:colOff>762000</xdr:colOff>
      <xdr:row>11</xdr:row>
      <xdr:rowOff>371475</xdr:rowOff>
    </xdr:to>
    <xdr:sp>
      <xdr:nvSpPr>
        <xdr:cNvPr id="27" name="AutoShape 33"/>
        <xdr:cNvSpPr>
          <a:spLocks noChangeAspect="1"/>
        </xdr:cNvSpPr>
      </xdr:nvSpPr>
      <xdr:spPr>
        <a:xfrm>
          <a:off x="8782050" y="2647950"/>
          <a:ext cx="752475" cy="74295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0</xdr:colOff>
      <xdr:row>4</xdr:row>
      <xdr:rowOff>38100</xdr:rowOff>
    </xdr:from>
    <xdr:to>
      <xdr:col>21</xdr:col>
      <xdr:colOff>0</xdr:colOff>
      <xdr:row>5</xdr:row>
      <xdr:rowOff>342900</xdr:rowOff>
    </xdr:to>
    <xdr:sp>
      <xdr:nvSpPr>
        <xdr:cNvPr id="1" name="AutoShape 1"/>
        <xdr:cNvSpPr>
          <a:spLocks/>
        </xdr:cNvSpPr>
      </xdr:nvSpPr>
      <xdr:spPr>
        <a:xfrm>
          <a:off x="10001250" y="1028700"/>
          <a:ext cx="0" cy="68580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13</xdr:row>
      <xdr:rowOff>38100</xdr:rowOff>
    </xdr:from>
    <xdr:to>
      <xdr:col>21</xdr:col>
      <xdr:colOff>0</xdr:colOff>
      <xdr:row>14</xdr:row>
      <xdr:rowOff>342900</xdr:rowOff>
    </xdr:to>
    <xdr:sp>
      <xdr:nvSpPr>
        <xdr:cNvPr id="2" name="AutoShape 2"/>
        <xdr:cNvSpPr>
          <a:spLocks/>
        </xdr:cNvSpPr>
      </xdr:nvSpPr>
      <xdr:spPr>
        <a:xfrm>
          <a:off x="10001250" y="3486150"/>
          <a:ext cx="0" cy="68580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7</xdr:row>
      <xdr:rowOff>38100</xdr:rowOff>
    </xdr:from>
    <xdr:to>
      <xdr:col>21</xdr:col>
      <xdr:colOff>0</xdr:colOff>
      <xdr:row>8</xdr:row>
      <xdr:rowOff>342900</xdr:rowOff>
    </xdr:to>
    <xdr:sp>
      <xdr:nvSpPr>
        <xdr:cNvPr id="3" name="AutoShape 3"/>
        <xdr:cNvSpPr>
          <a:spLocks/>
        </xdr:cNvSpPr>
      </xdr:nvSpPr>
      <xdr:spPr>
        <a:xfrm>
          <a:off x="10001250" y="1847850"/>
          <a:ext cx="0" cy="68580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4</xdr:row>
      <xdr:rowOff>38100</xdr:rowOff>
    </xdr:from>
    <xdr:to>
      <xdr:col>21</xdr:col>
      <xdr:colOff>0</xdr:colOff>
      <xdr:row>5</xdr:row>
      <xdr:rowOff>342900</xdr:rowOff>
    </xdr:to>
    <xdr:sp>
      <xdr:nvSpPr>
        <xdr:cNvPr id="4" name="AutoShape 4"/>
        <xdr:cNvSpPr>
          <a:spLocks/>
        </xdr:cNvSpPr>
      </xdr:nvSpPr>
      <xdr:spPr>
        <a:xfrm>
          <a:off x="10001250" y="1028700"/>
          <a:ext cx="0" cy="68580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7</xdr:row>
      <xdr:rowOff>38100</xdr:rowOff>
    </xdr:from>
    <xdr:to>
      <xdr:col>21</xdr:col>
      <xdr:colOff>0</xdr:colOff>
      <xdr:row>8</xdr:row>
      <xdr:rowOff>342900</xdr:rowOff>
    </xdr:to>
    <xdr:sp>
      <xdr:nvSpPr>
        <xdr:cNvPr id="5" name="AutoShape 5"/>
        <xdr:cNvSpPr>
          <a:spLocks/>
        </xdr:cNvSpPr>
      </xdr:nvSpPr>
      <xdr:spPr>
        <a:xfrm>
          <a:off x="10001250" y="1847850"/>
          <a:ext cx="0" cy="68580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10</xdr:row>
      <xdr:rowOff>38100</xdr:rowOff>
    </xdr:from>
    <xdr:to>
      <xdr:col>21</xdr:col>
      <xdr:colOff>0</xdr:colOff>
      <xdr:row>11</xdr:row>
      <xdr:rowOff>342900</xdr:rowOff>
    </xdr:to>
    <xdr:sp>
      <xdr:nvSpPr>
        <xdr:cNvPr id="6" name="AutoShape 6"/>
        <xdr:cNvSpPr>
          <a:spLocks/>
        </xdr:cNvSpPr>
      </xdr:nvSpPr>
      <xdr:spPr>
        <a:xfrm>
          <a:off x="10001250" y="2667000"/>
          <a:ext cx="0" cy="68580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13</xdr:row>
      <xdr:rowOff>38100</xdr:rowOff>
    </xdr:from>
    <xdr:to>
      <xdr:col>21</xdr:col>
      <xdr:colOff>0</xdr:colOff>
      <xdr:row>14</xdr:row>
      <xdr:rowOff>342900</xdr:rowOff>
    </xdr:to>
    <xdr:sp>
      <xdr:nvSpPr>
        <xdr:cNvPr id="7" name="AutoShape 7"/>
        <xdr:cNvSpPr>
          <a:spLocks/>
        </xdr:cNvSpPr>
      </xdr:nvSpPr>
      <xdr:spPr>
        <a:xfrm>
          <a:off x="10001250" y="3486150"/>
          <a:ext cx="0" cy="68580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16</xdr:row>
      <xdr:rowOff>38100</xdr:rowOff>
    </xdr:from>
    <xdr:to>
      <xdr:col>21</xdr:col>
      <xdr:colOff>0</xdr:colOff>
      <xdr:row>17</xdr:row>
      <xdr:rowOff>342900</xdr:rowOff>
    </xdr:to>
    <xdr:sp>
      <xdr:nvSpPr>
        <xdr:cNvPr id="8" name="AutoShape 8"/>
        <xdr:cNvSpPr>
          <a:spLocks/>
        </xdr:cNvSpPr>
      </xdr:nvSpPr>
      <xdr:spPr>
        <a:xfrm>
          <a:off x="10001250" y="4305300"/>
          <a:ext cx="0" cy="68580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19</xdr:row>
      <xdr:rowOff>38100</xdr:rowOff>
    </xdr:from>
    <xdr:to>
      <xdr:col>21</xdr:col>
      <xdr:colOff>0</xdr:colOff>
      <xdr:row>20</xdr:row>
      <xdr:rowOff>342900</xdr:rowOff>
    </xdr:to>
    <xdr:sp>
      <xdr:nvSpPr>
        <xdr:cNvPr id="9" name="AutoShape 9"/>
        <xdr:cNvSpPr>
          <a:spLocks/>
        </xdr:cNvSpPr>
      </xdr:nvSpPr>
      <xdr:spPr>
        <a:xfrm>
          <a:off x="10001250" y="5124450"/>
          <a:ext cx="0" cy="68580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21</xdr:row>
      <xdr:rowOff>0</xdr:rowOff>
    </xdr:from>
    <xdr:to>
      <xdr:col>21</xdr:col>
      <xdr:colOff>0</xdr:colOff>
      <xdr:row>21</xdr:row>
      <xdr:rowOff>0</xdr:rowOff>
    </xdr:to>
    <xdr:sp>
      <xdr:nvSpPr>
        <xdr:cNvPr id="10" name="AutoShape 10"/>
        <xdr:cNvSpPr>
          <a:spLocks/>
        </xdr:cNvSpPr>
      </xdr:nvSpPr>
      <xdr:spPr>
        <a:xfrm>
          <a:off x="10001250" y="5848350"/>
          <a:ext cx="0" cy="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4</xdr:row>
      <xdr:rowOff>38100</xdr:rowOff>
    </xdr:from>
    <xdr:to>
      <xdr:col>21</xdr:col>
      <xdr:colOff>0</xdr:colOff>
      <xdr:row>5</xdr:row>
      <xdr:rowOff>342900</xdr:rowOff>
    </xdr:to>
    <xdr:sp>
      <xdr:nvSpPr>
        <xdr:cNvPr id="11" name="AutoShape 11"/>
        <xdr:cNvSpPr>
          <a:spLocks/>
        </xdr:cNvSpPr>
      </xdr:nvSpPr>
      <xdr:spPr>
        <a:xfrm>
          <a:off x="10001250" y="1028700"/>
          <a:ext cx="0" cy="68580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7</xdr:row>
      <xdr:rowOff>38100</xdr:rowOff>
    </xdr:from>
    <xdr:to>
      <xdr:col>21</xdr:col>
      <xdr:colOff>0</xdr:colOff>
      <xdr:row>8</xdr:row>
      <xdr:rowOff>342900</xdr:rowOff>
    </xdr:to>
    <xdr:sp>
      <xdr:nvSpPr>
        <xdr:cNvPr id="12" name="AutoShape 12"/>
        <xdr:cNvSpPr>
          <a:spLocks/>
        </xdr:cNvSpPr>
      </xdr:nvSpPr>
      <xdr:spPr>
        <a:xfrm>
          <a:off x="10001250" y="1847850"/>
          <a:ext cx="0" cy="68580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10</xdr:row>
      <xdr:rowOff>38100</xdr:rowOff>
    </xdr:from>
    <xdr:to>
      <xdr:col>21</xdr:col>
      <xdr:colOff>0</xdr:colOff>
      <xdr:row>11</xdr:row>
      <xdr:rowOff>342900</xdr:rowOff>
    </xdr:to>
    <xdr:sp>
      <xdr:nvSpPr>
        <xdr:cNvPr id="13" name="AutoShape 13"/>
        <xdr:cNvSpPr>
          <a:spLocks/>
        </xdr:cNvSpPr>
      </xdr:nvSpPr>
      <xdr:spPr>
        <a:xfrm>
          <a:off x="10001250" y="2667000"/>
          <a:ext cx="0" cy="68580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13</xdr:row>
      <xdr:rowOff>38100</xdr:rowOff>
    </xdr:from>
    <xdr:to>
      <xdr:col>21</xdr:col>
      <xdr:colOff>0</xdr:colOff>
      <xdr:row>14</xdr:row>
      <xdr:rowOff>342900</xdr:rowOff>
    </xdr:to>
    <xdr:sp>
      <xdr:nvSpPr>
        <xdr:cNvPr id="14" name="AutoShape 14"/>
        <xdr:cNvSpPr>
          <a:spLocks/>
        </xdr:cNvSpPr>
      </xdr:nvSpPr>
      <xdr:spPr>
        <a:xfrm>
          <a:off x="10001250" y="3486150"/>
          <a:ext cx="0" cy="68580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16</xdr:row>
      <xdr:rowOff>38100</xdr:rowOff>
    </xdr:from>
    <xdr:to>
      <xdr:col>21</xdr:col>
      <xdr:colOff>0</xdr:colOff>
      <xdr:row>17</xdr:row>
      <xdr:rowOff>342900</xdr:rowOff>
    </xdr:to>
    <xdr:sp>
      <xdr:nvSpPr>
        <xdr:cNvPr id="15" name="AutoShape 15"/>
        <xdr:cNvSpPr>
          <a:spLocks/>
        </xdr:cNvSpPr>
      </xdr:nvSpPr>
      <xdr:spPr>
        <a:xfrm>
          <a:off x="10001250" y="4305300"/>
          <a:ext cx="0" cy="68580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19</xdr:row>
      <xdr:rowOff>38100</xdr:rowOff>
    </xdr:from>
    <xdr:to>
      <xdr:col>21</xdr:col>
      <xdr:colOff>0</xdr:colOff>
      <xdr:row>20</xdr:row>
      <xdr:rowOff>342900</xdr:rowOff>
    </xdr:to>
    <xdr:sp>
      <xdr:nvSpPr>
        <xdr:cNvPr id="16" name="AutoShape 16"/>
        <xdr:cNvSpPr>
          <a:spLocks/>
        </xdr:cNvSpPr>
      </xdr:nvSpPr>
      <xdr:spPr>
        <a:xfrm>
          <a:off x="10001250" y="5124450"/>
          <a:ext cx="0" cy="68580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21</xdr:row>
      <xdr:rowOff>0</xdr:rowOff>
    </xdr:from>
    <xdr:to>
      <xdr:col>21</xdr:col>
      <xdr:colOff>0</xdr:colOff>
      <xdr:row>21</xdr:row>
      <xdr:rowOff>0</xdr:rowOff>
    </xdr:to>
    <xdr:sp>
      <xdr:nvSpPr>
        <xdr:cNvPr id="17" name="AutoShape 17"/>
        <xdr:cNvSpPr>
          <a:spLocks/>
        </xdr:cNvSpPr>
      </xdr:nvSpPr>
      <xdr:spPr>
        <a:xfrm>
          <a:off x="10001250" y="5848350"/>
          <a:ext cx="0" cy="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9525</xdr:colOff>
      <xdr:row>4</xdr:row>
      <xdr:rowOff>9525</xdr:rowOff>
    </xdr:from>
    <xdr:to>
      <xdr:col>22</xdr:col>
      <xdr:colOff>762000</xdr:colOff>
      <xdr:row>5</xdr:row>
      <xdr:rowOff>371475</xdr:rowOff>
    </xdr:to>
    <xdr:sp>
      <xdr:nvSpPr>
        <xdr:cNvPr id="18" name="AutoShape 18"/>
        <xdr:cNvSpPr>
          <a:spLocks noChangeAspect="1"/>
        </xdr:cNvSpPr>
      </xdr:nvSpPr>
      <xdr:spPr>
        <a:xfrm>
          <a:off x="10010775" y="1000125"/>
          <a:ext cx="752475" cy="74295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10</xdr:row>
      <xdr:rowOff>28575</xdr:rowOff>
    </xdr:from>
    <xdr:to>
      <xdr:col>22</xdr:col>
      <xdr:colOff>771525</xdr:colOff>
      <xdr:row>11</xdr:row>
      <xdr:rowOff>342900</xdr:rowOff>
    </xdr:to>
    <xdr:sp>
      <xdr:nvSpPr>
        <xdr:cNvPr id="19" name="AutoShape 20"/>
        <xdr:cNvSpPr>
          <a:spLocks noChangeAspect="1"/>
        </xdr:cNvSpPr>
      </xdr:nvSpPr>
      <xdr:spPr>
        <a:xfrm>
          <a:off x="10001250" y="2657475"/>
          <a:ext cx="771525" cy="695325"/>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0</xdr:colOff>
      <xdr:row>19</xdr:row>
      <xdr:rowOff>0</xdr:rowOff>
    </xdr:from>
    <xdr:to>
      <xdr:col>31</xdr:col>
      <xdr:colOff>0</xdr:colOff>
      <xdr:row>21</xdr:row>
      <xdr:rowOff>0</xdr:rowOff>
    </xdr:to>
    <xdr:sp>
      <xdr:nvSpPr>
        <xdr:cNvPr id="20" name="AutoShape 26"/>
        <xdr:cNvSpPr>
          <a:spLocks noChangeAspect="1"/>
        </xdr:cNvSpPr>
      </xdr:nvSpPr>
      <xdr:spPr>
        <a:xfrm>
          <a:off x="13258800" y="5086350"/>
          <a:ext cx="752475" cy="76200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0</xdr:colOff>
      <xdr:row>16</xdr:row>
      <xdr:rowOff>0</xdr:rowOff>
    </xdr:from>
    <xdr:to>
      <xdr:col>31</xdr:col>
      <xdr:colOff>0</xdr:colOff>
      <xdr:row>18</xdr:row>
      <xdr:rowOff>0</xdr:rowOff>
    </xdr:to>
    <xdr:sp>
      <xdr:nvSpPr>
        <xdr:cNvPr id="21" name="AutoShape 27"/>
        <xdr:cNvSpPr>
          <a:spLocks noChangeAspect="1"/>
        </xdr:cNvSpPr>
      </xdr:nvSpPr>
      <xdr:spPr>
        <a:xfrm>
          <a:off x="13258800" y="4267200"/>
          <a:ext cx="752475" cy="76200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0</xdr:colOff>
      <xdr:row>13</xdr:row>
      <xdr:rowOff>0</xdr:rowOff>
    </xdr:from>
    <xdr:to>
      <xdr:col>31</xdr:col>
      <xdr:colOff>0</xdr:colOff>
      <xdr:row>15</xdr:row>
      <xdr:rowOff>0</xdr:rowOff>
    </xdr:to>
    <xdr:sp>
      <xdr:nvSpPr>
        <xdr:cNvPr id="22" name="AutoShape 28"/>
        <xdr:cNvSpPr>
          <a:spLocks noChangeAspect="1"/>
        </xdr:cNvSpPr>
      </xdr:nvSpPr>
      <xdr:spPr>
        <a:xfrm>
          <a:off x="13258800" y="3448050"/>
          <a:ext cx="752475" cy="76200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0</xdr:colOff>
      <xdr:row>10</xdr:row>
      <xdr:rowOff>0</xdr:rowOff>
    </xdr:from>
    <xdr:to>
      <xdr:col>31</xdr:col>
      <xdr:colOff>0</xdr:colOff>
      <xdr:row>12</xdr:row>
      <xdr:rowOff>0</xdr:rowOff>
    </xdr:to>
    <xdr:sp>
      <xdr:nvSpPr>
        <xdr:cNvPr id="23" name="AutoShape 29"/>
        <xdr:cNvSpPr>
          <a:spLocks noChangeAspect="1"/>
        </xdr:cNvSpPr>
      </xdr:nvSpPr>
      <xdr:spPr>
        <a:xfrm>
          <a:off x="13258800" y="2628900"/>
          <a:ext cx="752475" cy="76200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0</xdr:colOff>
      <xdr:row>7</xdr:row>
      <xdr:rowOff>0</xdr:rowOff>
    </xdr:from>
    <xdr:to>
      <xdr:col>31</xdr:col>
      <xdr:colOff>0</xdr:colOff>
      <xdr:row>9</xdr:row>
      <xdr:rowOff>0</xdr:rowOff>
    </xdr:to>
    <xdr:sp>
      <xdr:nvSpPr>
        <xdr:cNvPr id="24" name="AutoShape 30"/>
        <xdr:cNvSpPr>
          <a:spLocks noChangeAspect="1"/>
        </xdr:cNvSpPr>
      </xdr:nvSpPr>
      <xdr:spPr>
        <a:xfrm>
          <a:off x="13258800" y="1809750"/>
          <a:ext cx="752475" cy="76200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0</xdr:colOff>
      <xdr:row>4</xdr:row>
      <xdr:rowOff>0</xdr:rowOff>
    </xdr:from>
    <xdr:to>
      <xdr:col>31</xdr:col>
      <xdr:colOff>0</xdr:colOff>
      <xdr:row>6</xdr:row>
      <xdr:rowOff>0</xdr:rowOff>
    </xdr:to>
    <xdr:sp>
      <xdr:nvSpPr>
        <xdr:cNvPr id="25" name="AutoShape 31"/>
        <xdr:cNvSpPr>
          <a:spLocks noChangeAspect="1"/>
        </xdr:cNvSpPr>
      </xdr:nvSpPr>
      <xdr:spPr>
        <a:xfrm>
          <a:off x="13258800" y="990600"/>
          <a:ext cx="752475" cy="76200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9525</xdr:colOff>
      <xdr:row>7</xdr:row>
      <xdr:rowOff>9525</xdr:rowOff>
    </xdr:from>
    <xdr:to>
      <xdr:col>22</xdr:col>
      <xdr:colOff>762000</xdr:colOff>
      <xdr:row>8</xdr:row>
      <xdr:rowOff>371475</xdr:rowOff>
    </xdr:to>
    <xdr:sp>
      <xdr:nvSpPr>
        <xdr:cNvPr id="26" name="AutoShape 32"/>
        <xdr:cNvSpPr>
          <a:spLocks noChangeAspect="1"/>
        </xdr:cNvSpPr>
      </xdr:nvSpPr>
      <xdr:spPr>
        <a:xfrm>
          <a:off x="10010775" y="1819275"/>
          <a:ext cx="752475" cy="74295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9525</xdr:colOff>
      <xdr:row>13</xdr:row>
      <xdr:rowOff>9525</xdr:rowOff>
    </xdr:from>
    <xdr:to>
      <xdr:col>22</xdr:col>
      <xdr:colOff>762000</xdr:colOff>
      <xdr:row>14</xdr:row>
      <xdr:rowOff>371475</xdr:rowOff>
    </xdr:to>
    <xdr:sp>
      <xdr:nvSpPr>
        <xdr:cNvPr id="27" name="AutoShape 34"/>
        <xdr:cNvSpPr>
          <a:spLocks noChangeAspect="1"/>
        </xdr:cNvSpPr>
      </xdr:nvSpPr>
      <xdr:spPr>
        <a:xfrm>
          <a:off x="10010775" y="3457575"/>
          <a:ext cx="752475" cy="74295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9525</xdr:colOff>
      <xdr:row>16</xdr:row>
      <xdr:rowOff>9525</xdr:rowOff>
    </xdr:from>
    <xdr:to>
      <xdr:col>22</xdr:col>
      <xdr:colOff>762000</xdr:colOff>
      <xdr:row>17</xdr:row>
      <xdr:rowOff>371475</xdr:rowOff>
    </xdr:to>
    <xdr:sp>
      <xdr:nvSpPr>
        <xdr:cNvPr id="28" name="AutoShape 35"/>
        <xdr:cNvSpPr>
          <a:spLocks noChangeAspect="1"/>
        </xdr:cNvSpPr>
      </xdr:nvSpPr>
      <xdr:spPr>
        <a:xfrm>
          <a:off x="10010775" y="4276725"/>
          <a:ext cx="752475" cy="74295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9525</xdr:colOff>
      <xdr:row>19</xdr:row>
      <xdr:rowOff>9525</xdr:rowOff>
    </xdr:from>
    <xdr:to>
      <xdr:col>22</xdr:col>
      <xdr:colOff>762000</xdr:colOff>
      <xdr:row>20</xdr:row>
      <xdr:rowOff>371475</xdr:rowOff>
    </xdr:to>
    <xdr:sp>
      <xdr:nvSpPr>
        <xdr:cNvPr id="29" name="AutoShape 36"/>
        <xdr:cNvSpPr>
          <a:spLocks noChangeAspect="1"/>
        </xdr:cNvSpPr>
      </xdr:nvSpPr>
      <xdr:spPr>
        <a:xfrm>
          <a:off x="10010775" y="5095875"/>
          <a:ext cx="752475" cy="74295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0</xdr:colOff>
      <xdr:row>4</xdr:row>
      <xdr:rowOff>38100</xdr:rowOff>
    </xdr:from>
    <xdr:to>
      <xdr:col>24</xdr:col>
      <xdr:colOff>0</xdr:colOff>
      <xdr:row>5</xdr:row>
      <xdr:rowOff>342900</xdr:rowOff>
    </xdr:to>
    <xdr:sp>
      <xdr:nvSpPr>
        <xdr:cNvPr id="1" name="AutoShape 1"/>
        <xdr:cNvSpPr>
          <a:spLocks/>
        </xdr:cNvSpPr>
      </xdr:nvSpPr>
      <xdr:spPr>
        <a:xfrm>
          <a:off x="11229975" y="1104900"/>
          <a:ext cx="0" cy="68580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0</xdr:colOff>
      <xdr:row>13</xdr:row>
      <xdr:rowOff>38100</xdr:rowOff>
    </xdr:from>
    <xdr:to>
      <xdr:col>24</xdr:col>
      <xdr:colOff>0</xdr:colOff>
      <xdr:row>14</xdr:row>
      <xdr:rowOff>342900</xdr:rowOff>
    </xdr:to>
    <xdr:sp>
      <xdr:nvSpPr>
        <xdr:cNvPr id="2" name="AutoShape 4"/>
        <xdr:cNvSpPr>
          <a:spLocks/>
        </xdr:cNvSpPr>
      </xdr:nvSpPr>
      <xdr:spPr>
        <a:xfrm>
          <a:off x="11229975" y="3562350"/>
          <a:ext cx="0" cy="68580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0</xdr:colOff>
      <xdr:row>7</xdr:row>
      <xdr:rowOff>38100</xdr:rowOff>
    </xdr:from>
    <xdr:to>
      <xdr:col>24</xdr:col>
      <xdr:colOff>0</xdr:colOff>
      <xdr:row>8</xdr:row>
      <xdr:rowOff>342900</xdr:rowOff>
    </xdr:to>
    <xdr:sp>
      <xdr:nvSpPr>
        <xdr:cNvPr id="3" name="AutoShape 8"/>
        <xdr:cNvSpPr>
          <a:spLocks/>
        </xdr:cNvSpPr>
      </xdr:nvSpPr>
      <xdr:spPr>
        <a:xfrm>
          <a:off x="11229975" y="1924050"/>
          <a:ext cx="0" cy="68580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0</xdr:colOff>
      <xdr:row>4</xdr:row>
      <xdr:rowOff>38100</xdr:rowOff>
    </xdr:from>
    <xdr:to>
      <xdr:col>24</xdr:col>
      <xdr:colOff>0</xdr:colOff>
      <xdr:row>5</xdr:row>
      <xdr:rowOff>342900</xdr:rowOff>
    </xdr:to>
    <xdr:sp>
      <xdr:nvSpPr>
        <xdr:cNvPr id="4" name="AutoShape 9"/>
        <xdr:cNvSpPr>
          <a:spLocks/>
        </xdr:cNvSpPr>
      </xdr:nvSpPr>
      <xdr:spPr>
        <a:xfrm>
          <a:off x="11229975" y="1104900"/>
          <a:ext cx="0" cy="68580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0</xdr:colOff>
      <xdr:row>7</xdr:row>
      <xdr:rowOff>38100</xdr:rowOff>
    </xdr:from>
    <xdr:to>
      <xdr:col>24</xdr:col>
      <xdr:colOff>0</xdr:colOff>
      <xdr:row>8</xdr:row>
      <xdr:rowOff>342900</xdr:rowOff>
    </xdr:to>
    <xdr:sp>
      <xdr:nvSpPr>
        <xdr:cNvPr id="5" name="AutoShape 10"/>
        <xdr:cNvSpPr>
          <a:spLocks/>
        </xdr:cNvSpPr>
      </xdr:nvSpPr>
      <xdr:spPr>
        <a:xfrm>
          <a:off x="11229975" y="1924050"/>
          <a:ext cx="0" cy="68580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0</xdr:colOff>
      <xdr:row>10</xdr:row>
      <xdr:rowOff>38100</xdr:rowOff>
    </xdr:from>
    <xdr:to>
      <xdr:col>24</xdr:col>
      <xdr:colOff>0</xdr:colOff>
      <xdr:row>11</xdr:row>
      <xdr:rowOff>342900</xdr:rowOff>
    </xdr:to>
    <xdr:sp>
      <xdr:nvSpPr>
        <xdr:cNvPr id="6" name="AutoShape 11"/>
        <xdr:cNvSpPr>
          <a:spLocks/>
        </xdr:cNvSpPr>
      </xdr:nvSpPr>
      <xdr:spPr>
        <a:xfrm>
          <a:off x="11229975" y="2743200"/>
          <a:ext cx="0" cy="68580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0</xdr:colOff>
      <xdr:row>13</xdr:row>
      <xdr:rowOff>38100</xdr:rowOff>
    </xdr:from>
    <xdr:to>
      <xdr:col>24</xdr:col>
      <xdr:colOff>0</xdr:colOff>
      <xdr:row>14</xdr:row>
      <xdr:rowOff>342900</xdr:rowOff>
    </xdr:to>
    <xdr:sp>
      <xdr:nvSpPr>
        <xdr:cNvPr id="7" name="AutoShape 12"/>
        <xdr:cNvSpPr>
          <a:spLocks/>
        </xdr:cNvSpPr>
      </xdr:nvSpPr>
      <xdr:spPr>
        <a:xfrm>
          <a:off x="11229975" y="3562350"/>
          <a:ext cx="0" cy="68580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0</xdr:colOff>
      <xdr:row>16</xdr:row>
      <xdr:rowOff>38100</xdr:rowOff>
    </xdr:from>
    <xdr:to>
      <xdr:col>24</xdr:col>
      <xdr:colOff>0</xdr:colOff>
      <xdr:row>17</xdr:row>
      <xdr:rowOff>342900</xdr:rowOff>
    </xdr:to>
    <xdr:sp>
      <xdr:nvSpPr>
        <xdr:cNvPr id="8" name="AutoShape 13"/>
        <xdr:cNvSpPr>
          <a:spLocks/>
        </xdr:cNvSpPr>
      </xdr:nvSpPr>
      <xdr:spPr>
        <a:xfrm>
          <a:off x="11229975" y="4381500"/>
          <a:ext cx="0" cy="68580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0</xdr:colOff>
      <xdr:row>19</xdr:row>
      <xdr:rowOff>38100</xdr:rowOff>
    </xdr:from>
    <xdr:to>
      <xdr:col>24</xdr:col>
      <xdr:colOff>0</xdr:colOff>
      <xdr:row>20</xdr:row>
      <xdr:rowOff>342900</xdr:rowOff>
    </xdr:to>
    <xdr:sp>
      <xdr:nvSpPr>
        <xdr:cNvPr id="9" name="AutoShape 14"/>
        <xdr:cNvSpPr>
          <a:spLocks/>
        </xdr:cNvSpPr>
      </xdr:nvSpPr>
      <xdr:spPr>
        <a:xfrm>
          <a:off x="11229975" y="5200650"/>
          <a:ext cx="0" cy="68580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0</xdr:colOff>
      <xdr:row>22</xdr:row>
      <xdr:rowOff>38100</xdr:rowOff>
    </xdr:from>
    <xdr:to>
      <xdr:col>24</xdr:col>
      <xdr:colOff>0</xdr:colOff>
      <xdr:row>23</xdr:row>
      <xdr:rowOff>342900</xdr:rowOff>
    </xdr:to>
    <xdr:sp>
      <xdr:nvSpPr>
        <xdr:cNvPr id="10" name="AutoShape 15"/>
        <xdr:cNvSpPr>
          <a:spLocks/>
        </xdr:cNvSpPr>
      </xdr:nvSpPr>
      <xdr:spPr>
        <a:xfrm>
          <a:off x="11229975" y="6019800"/>
          <a:ext cx="0" cy="68580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0</xdr:colOff>
      <xdr:row>4</xdr:row>
      <xdr:rowOff>38100</xdr:rowOff>
    </xdr:from>
    <xdr:to>
      <xdr:col>24</xdr:col>
      <xdr:colOff>0</xdr:colOff>
      <xdr:row>5</xdr:row>
      <xdr:rowOff>342900</xdr:rowOff>
    </xdr:to>
    <xdr:sp>
      <xdr:nvSpPr>
        <xdr:cNvPr id="11" name="AutoShape 16"/>
        <xdr:cNvSpPr>
          <a:spLocks/>
        </xdr:cNvSpPr>
      </xdr:nvSpPr>
      <xdr:spPr>
        <a:xfrm>
          <a:off x="11229975" y="1104900"/>
          <a:ext cx="0" cy="68580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0</xdr:colOff>
      <xdr:row>7</xdr:row>
      <xdr:rowOff>38100</xdr:rowOff>
    </xdr:from>
    <xdr:to>
      <xdr:col>24</xdr:col>
      <xdr:colOff>0</xdr:colOff>
      <xdr:row>8</xdr:row>
      <xdr:rowOff>342900</xdr:rowOff>
    </xdr:to>
    <xdr:sp>
      <xdr:nvSpPr>
        <xdr:cNvPr id="12" name="AutoShape 17"/>
        <xdr:cNvSpPr>
          <a:spLocks/>
        </xdr:cNvSpPr>
      </xdr:nvSpPr>
      <xdr:spPr>
        <a:xfrm>
          <a:off x="11229975" y="1924050"/>
          <a:ext cx="0" cy="68580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0</xdr:colOff>
      <xdr:row>10</xdr:row>
      <xdr:rowOff>38100</xdr:rowOff>
    </xdr:from>
    <xdr:to>
      <xdr:col>24</xdr:col>
      <xdr:colOff>0</xdr:colOff>
      <xdr:row>11</xdr:row>
      <xdr:rowOff>342900</xdr:rowOff>
    </xdr:to>
    <xdr:sp>
      <xdr:nvSpPr>
        <xdr:cNvPr id="13" name="AutoShape 18"/>
        <xdr:cNvSpPr>
          <a:spLocks/>
        </xdr:cNvSpPr>
      </xdr:nvSpPr>
      <xdr:spPr>
        <a:xfrm>
          <a:off x="11229975" y="2743200"/>
          <a:ext cx="0" cy="68580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0</xdr:colOff>
      <xdr:row>13</xdr:row>
      <xdr:rowOff>38100</xdr:rowOff>
    </xdr:from>
    <xdr:to>
      <xdr:col>24</xdr:col>
      <xdr:colOff>0</xdr:colOff>
      <xdr:row>14</xdr:row>
      <xdr:rowOff>342900</xdr:rowOff>
    </xdr:to>
    <xdr:sp>
      <xdr:nvSpPr>
        <xdr:cNvPr id="14" name="AutoShape 19"/>
        <xdr:cNvSpPr>
          <a:spLocks/>
        </xdr:cNvSpPr>
      </xdr:nvSpPr>
      <xdr:spPr>
        <a:xfrm>
          <a:off x="11229975" y="3562350"/>
          <a:ext cx="0" cy="68580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0</xdr:colOff>
      <xdr:row>16</xdr:row>
      <xdr:rowOff>38100</xdr:rowOff>
    </xdr:from>
    <xdr:to>
      <xdr:col>24</xdr:col>
      <xdr:colOff>0</xdr:colOff>
      <xdr:row>17</xdr:row>
      <xdr:rowOff>342900</xdr:rowOff>
    </xdr:to>
    <xdr:sp>
      <xdr:nvSpPr>
        <xdr:cNvPr id="15" name="AutoShape 20"/>
        <xdr:cNvSpPr>
          <a:spLocks/>
        </xdr:cNvSpPr>
      </xdr:nvSpPr>
      <xdr:spPr>
        <a:xfrm>
          <a:off x="11229975" y="4381500"/>
          <a:ext cx="0" cy="68580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0</xdr:colOff>
      <xdr:row>19</xdr:row>
      <xdr:rowOff>38100</xdr:rowOff>
    </xdr:from>
    <xdr:to>
      <xdr:col>24</xdr:col>
      <xdr:colOff>0</xdr:colOff>
      <xdr:row>20</xdr:row>
      <xdr:rowOff>342900</xdr:rowOff>
    </xdr:to>
    <xdr:sp>
      <xdr:nvSpPr>
        <xdr:cNvPr id="16" name="AutoShape 21"/>
        <xdr:cNvSpPr>
          <a:spLocks/>
        </xdr:cNvSpPr>
      </xdr:nvSpPr>
      <xdr:spPr>
        <a:xfrm>
          <a:off x="11229975" y="5200650"/>
          <a:ext cx="0" cy="68580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0</xdr:colOff>
      <xdr:row>22</xdr:row>
      <xdr:rowOff>38100</xdr:rowOff>
    </xdr:from>
    <xdr:to>
      <xdr:col>24</xdr:col>
      <xdr:colOff>0</xdr:colOff>
      <xdr:row>23</xdr:row>
      <xdr:rowOff>342900</xdr:rowOff>
    </xdr:to>
    <xdr:sp>
      <xdr:nvSpPr>
        <xdr:cNvPr id="17" name="AutoShape 22"/>
        <xdr:cNvSpPr>
          <a:spLocks/>
        </xdr:cNvSpPr>
      </xdr:nvSpPr>
      <xdr:spPr>
        <a:xfrm>
          <a:off x="11229975" y="6019800"/>
          <a:ext cx="0" cy="68580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9525</xdr:colOff>
      <xdr:row>4</xdr:row>
      <xdr:rowOff>9525</xdr:rowOff>
    </xdr:from>
    <xdr:to>
      <xdr:col>25</xdr:col>
      <xdr:colOff>762000</xdr:colOff>
      <xdr:row>5</xdr:row>
      <xdr:rowOff>371475</xdr:rowOff>
    </xdr:to>
    <xdr:sp>
      <xdr:nvSpPr>
        <xdr:cNvPr id="18" name="AutoShape 23"/>
        <xdr:cNvSpPr>
          <a:spLocks noChangeAspect="1"/>
        </xdr:cNvSpPr>
      </xdr:nvSpPr>
      <xdr:spPr>
        <a:xfrm>
          <a:off x="11239500" y="1076325"/>
          <a:ext cx="752475" cy="74295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9525</xdr:colOff>
      <xdr:row>7</xdr:row>
      <xdr:rowOff>28575</xdr:rowOff>
    </xdr:from>
    <xdr:to>
      <xdr:col>26</xdr:col>
      <xdr:colOff>0</xdr:colOff>
      <xdr:row>8</xdr:row>
      <xdr:rowOff>371475</xdr:rowOff>
    </xdr:to>
    <xdr:sp>
      <xdr:nvSpPr>
        <xdr:cNvPr id="19" name="AutoShape 24"/>
        <xdr:cNvSpPr>
          <a:spLocks noChangeAspect="1"/>
        </xdr:cNvSpPr>
      </xdr:nvSpPr>
      <xdr:spPr>
        <a:xfrm>
          <a:off x="11239500" y="1914525"/>
          <a:ext cx="771525" cy="72390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0</xdr:colOff>
      <xdr:row>10</xdr:row>
      <xdr:rowOff>28575</xdr:rowOff>
    </xdr:from>
    <xdr:to>
      <xdr:col>25</xdr:col>
      <xdr:colOff>771525</xdr:colOff>
      <xdr:row>11</xdr:row>
      <xdr:rowOff>342900</xdr:rowOff>
    </xdr:to>
    <xdr:sp>
      <xdr:nvSpPr>
        <xdr:cNvPr id="20" name="AutoShape 25"/>
        <xdr:cNvSpPr>
          <a:spLocks noChangeAspect="1"/>
        </xdr:cNvSpPr>
      </xdr:nvSpPr>
      <xdr:spPr>
        <a:xfrm>
          <a:off x="11229975" y="2733675"/>
          <a:ext cx="771525" cy="695325"/>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9525</xdr:colOff>
      <xdr:row>13</xdr:row>
      <xdr:rowOff>28575</xdr:rowOff>
    </xdr:from>
    <xdr:to>
      <xdr:col>26</xdr:col>
      <xdr:colOff>0</xdr:colOff>
      <xdr:row>15</xdr:row>
      <xdr:rowOff>9525</xdr:rowOff>
    </xdr:to>
    <xdr:sp>
      <xdr:nvSpPr>
        <xdr:cNvPr id="21" name="AutoShape 26"/>
        <xdr:cNvSpPr>
          <a:spLocks noChangeAspect="1"/>
        </xdr:cNvSpPr>
      </xdr:nvSpPr>
      <xdr:spPr>
        <a:xfrm>
          <a:off x="11239500" y="3552825"/>
          <a:ext cx="771525" cy="74295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9525</xdr:colOff>
      <xdr:row>16</xdr:row>
      <xdr:rowOff>9525</xdr:rowOff>
    </xdr:from>
    <xdr:to>
      <xdr:col>25</xdr:col>
      <xdr:colOff>762000</xdr:colOff>
      <xdr:row>18</xdr:row>
      <xdr:rowOff>0</xdr:rowOff>
    </xdr:to>
    <xdr:sp>
      <xdr:nvSpPr>
        <xdr:cNvPr id="22" name="AutoShape 27"/>
        <xdr:cNvSpPr>
          <a:spLocks noChangeAspect="1"/>
        </xdr:cNvSpPr>
      </xdr:nvSpPr>
      <xdr:spPr>
        <a:xfrm>
          <a:off x="11239500" y="4352925"/>
          <a:ext cx="752475" cy="752475"/>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0</xdr:colOff>
      <xdr:row>19</xdr:row>
      <xdr:rowOff>28575</xdr:rowOff>
    </xdr:from>
    <xdr:to>
      <xdr:col>25</xdr:col>
      <xdr:colOff>762000</xdr:colOff>
      <xdr:row>20</xdr:row>
      <xdr:rowOff>371475</xdr:rowOff>
    </xdr:to>
    <xdr:sp>
      <xdr:nvSpPr>
        <xdr:cNvPr id="23" name="AutoShape 28"/>
        <xdr:cNvSpPr>
          <a:spLocks noChangeAspect="1"/>
        </xdr:cNvSpPr>
      </xdr:nvSpPr>
      <xdr:spPr>
        <a:xfrm>
          <a:off x="11229975" y="5191125"/>
          <a:ext cx="762000" cy="72390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9525</xdr:colOff>
      <xdr:row>22</xdr:row>
      <xdr:rowOff>9525</xdr:rowOff>
    </xdr:from>
    <xdr:to>
      <xdr:col>25</xdr:col>
      <xdr:colOff>771525</xdr:colOff>
      <xdr:row>23</xdr:row>
      <xdr:rowOff>371475</xdr:rowOff>
    </xdr:to>
    <xdr:sp>
      <xdr:nvSpPr>
        <xdr:cNvPr id="24" name="AutoShape 29"/>
        <xdr:cNvSpPr>
          <a:spLocks noChangeAspect="1"/>
        </xdr:cNvSpPr>
      </xdr:nvSpPr>
      <xdr:spPr>
        <a:xfrm>
          <a:off x="11239500" y="5991225"/>
          <a:ext cx="762000" cy="74295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33</xdr:col>
      <xdr:colOff>0</xdr:colOff>
      <xdr:row>22</xdr:row>
      <xdr:rowOff>0</xdr:rowOff>
    </xdr:from>
    <xdr:to>
      <xdr:col>34</xdr:col>
      <xdr:colOff>0</xdr:colOff>
      <xdr:row>24</xdr:row>
      <xdr:rowOff>0</xdr:rowOff>
    </xdr:to>
    <xdr:sp>
      <xdr:nvSpPr>
        <xdr:cNvPr id="25" name="AutoShape 30"/>
        <xdr:cNvSpPr>
          <a:spLocks noChangeAspect="1"/>
        </xdr:cNvSpPr>
      </xdr:nvSpPr>
      <xdr:spPr>
        <a:xfrm>
          <a:off x="14487525" y="5981700"/>
          <a:ext cx="714375" cy="76200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33</xdr:col>
      <xdr:colOff>0</xdr:colOff>
      <xdr:row>19</xdr:row>
      <xdr:rowOff>0</xdr:rowOff>
    </xdr:from>
    <xdr:to>
      <xdr:col>34</xdr:col>
      <xdr:colOff>0</xdr:colOff>
      <xdr:row>21</xdr:row>
      <xdr:rowOff>0</xdr:rowOff>
    </xdr:to>
    <xdr:sp>
      <xdr:nvSpPr>
        <xdr:cNvPr id="26" name="AutoShape 31"/>
        <xdr:cNvSpPr>
          <a:spLocks noChangeAspect="1"/>
        </xdr:cNvSpPr>
      </xdr:nvSpPr>
      <xdr:spPr>
        <a:xfrm>
          <a:off x="14487525" y="5162550"/>
          <a:ext cx="714375" cy="76200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33</xdr:col>
      <xdr:colOff>0</xdr:colOff>
      <xdr:row>16</xdr:row>
      <xdr:rowOff>0</xdr:rowOff>
    </xdr:from>
    <xdr:to>
      <xdr:col>34</xdr:col>
      <xdr:colOff>0</xdr:colOff>
      <xdr:row>18</xdr:row>
      <xdr:rowOff>0</xdr:rowOff>
    </xdr:to>
    <xdr:sp>
      <xdr:nvSpPr>
        <xdr:cNvPr id="27" name="AutoShape 32"/>
        <xdr:cNvSpPr>
          <a:spLocks noChangeAspect="1"/>
        </xdr:cNvSpPr>
      </xdr:nvSpPr>
      <xdr:spPr>
        <a:xfrm>
          <a:off x="14487525" y="4343400"/>
          <a:ext cx="714375" cy="76200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33</xdr:col>
      <xdr:colOff>0</xdr:colOff>
      <xdr:row>13</xdr:row>
      <xdr:rowOff>0</xdr:rowOff>
    </xdr:from>
    <xdr:to>
      <xdr:col>34</xdr:col>
      <xdr:colOff>0</xdr:colOff>
      <xdr:row>15</xdr:row>
      <xdr:rowOff>0</xdr:rowOff>
    </xdr:to>
    <xdr:sp>
      <xdr:nvSpPr>
        <xdr:cNvPr id="28" name="AutoShape 33"/>
        <xdr:cNvSpPr>
          <a:spLocks noChangeAspect="1"/>
        </xdr:cNvSpPr>
      </xdr:nvSpPr>
      <xdr:spPr>
        <a:xfrm>
          <a:off x="14487525" y="3524250"/>
          <a:ext cx="714375" cy="76200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33</xdr:col>
      <xdr:colOff>0</xdr:colOff>
      <xdr:row>10</xdr:row>
      <xdr:rowOff>0</xdr:rowOff>
    </xdr:from>
    <xdr:to>
      <xdr:col>34</xdr:col>
      <xdr:colOff>0</xdr:colOff>
      <xdr:row>12</xdr:row>
      <xdr:rowOff>0</xdr:rowOff>
    </xdr:to>
    <xdr:sp>
      <xdr:nvSpPr>
        <xdr:cNvPr id="29" name="AutoShape 34"/>
        <xdr:cNvSpPr>
          <a:spLocks noChangeAspect="1"/>
        </xdr:cNvSpPr>
      </xdr:nvSpPr>
      <xdr:spPr>
        <a:xfrm>
          <a:off x="14487525" y="2705100"/>
          <a:ext cx="714375" cy="76200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33</xdr:col>
      <xdr:colOff>0</xdr:colOff>
      <xdr:row>7</xdr:row>
      <xdr:rowOff>0</xdr:rowOff>
    </xdr:from>
    <xdr:to>
      <xdr:col>34</xdr:col>
      <xdr:colOff>0</xdr:colOff>
      <xdr:row>9</xdr:row>
      <xdr:rowOff>0</xdr:rowOff>
    </xdr:to>
    <xdr:sp>
      <xdr:nvSpPr>
        <xdr:cNvPr id="30" name="AutoShape 35"/>
        <xdr:cNvSpPr>
          <a:spLocks noChangeAspect="1"/>
        </xdr:cNvSpPr>
      </xdr:nvSpPr>
      <xdr:spPr>
        <a:xfrm>
          <a:off x="14487525" y="1885950"/>
          <a:ext cx="714375" cy="76200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33</xdr:col>
      <xdr:colOff>0</xdr:colOff>
      <xdr:row>4</xdr:row>
      <xdr:rowOff>0</xdr:rowOff>
    </xdr:from>
    <xdr:to>
      <xdr:col>34</xdr:col>
      <xdr:colOff>0</xdr:colOff>
      <xdr:row>6</xdr:row>
      <xdr:rowOff>0</xdr:rowOff>
    </xdr:to>
    <xdr:sp>
      <xdr:nvSpPr>
        <xdr:cNvPr id="31" name="AutoShape 36"/>
        <xdr:cNvSpPr>
          <a:spLocks noChangeAspect="1"/>
        </xdr:cNvSpPr>
      </xdr:nvSpPr>
      <xdr:spPr>
        <a:xfrm>
          <a:off x="14487525" y="1066800"/>
          <a:ext cx="714375" cy="762000"/>
        </a:xfrm>
        <a:prstGeom prst="octagon">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5.xml" /><Relationship Id="rId3"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6.xml" /><Relationship Id="rId3"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7.xml" /><Relationship Id="rId3"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22">
    <tabColor rgb="FFFF0000"/>
    <pageSetUpPr fitToPage="1"/>
  </sheetPr>
  <dimension ref="A1:AJ31"/>
  <sheetViews>
    <sheetView showGridLines="0" zoomScale="80" zoomScaleNormal="80" zoomScalePageLayoutView="0" workbookViewId="0" topLeftCell="A1">
      <selection activeCell="K8" sqref="K8"/>
    </sheetView>
  </sheetViews>
  <sheetFormatPr defaultColWidth="9.140625" defaultRowHeight="12.75"/>
  <cols>
    <col min="1" max="1" width="6.7109375" style="11" customWidth="1"/>
    <col min="2" max="2" width="36.28125" style="11" bestFit="1" customWidth="1"/>
    <col min="3" max="3" width="0.85546875" style="11" hidden="1" customWidth="1"/>
    <col min="4" max="4" width="6.7109375" style="11" customWidth="1"/>
    <col min="5" max="5" width="11.7109375" style="11" customWidth="1"/>
    <col min="6" max="6" width="0.85546875" style="11" hidden="1" customWidth="1"/>
    <col min="7" max="7" width="6.7109375" style="11" customWidth="1"/>
    <col min="8" max="8" width="11.7109375" style="11" customWidth="1"/>
    <col min="9" max="9" width="0.85546875" style="11" hidden="1" customWidth="1"/>
    <col min="10" max="10" width="6.7109375" style="11" customWidth="1"/>
    <col min="11" max="11" width="11.7109375" style="11" customWidth="1"/>
    <col min="12" max="12" width="0.85546875" style="11" hidden="1" customWidth="1"/>
    <col min="13" max="13" width="6.7109375" style="11" customWidth="1"/>
    <col min="14" max="14" width="11.7109375" style="11" customWidth="1"/>
    <col min="15" max="15" width="0.85546875" style="11" hidden="1" customWidth="1"/>
    <col min="16" max="16" width="6.7109375" style="11" customWidth="1"/>
    <col min="17" max="17" width="11.7109375" style="11" customWidth="1"/>
    <col min="18" max="19" width="0.85546875" style="11" hidden="1" customWidth="1"/>
    <col min="20" max="20" width="11.7109375" style="11" customWidth="1"/>
    <col min="21" max="21" width="0.85546875" style="11" hidden="1" customWidth="1"/>
    <col min="22" max="22" width="15.8515625" style="11" customWidth="1"/>
    <col min="23" max="23" width="0.85546875" style="11" hidden="1" customWidth="1"/>
    <col min="24" max="24" width="15.57421875" style="12" customWidth="1"/>
    <col min="25" max="25" width="0.85546875" style="11" hidden="1" customWidth="1"/>
    <col min="26" max="26" width="17.421875" style="11" customWidth="1"/>
    <col min="27" max="27" width="0.85546875" style="11" hidden="1" customWidth="1"/>
    <col min="28" max="28" width="11.28125" style="11" customWidth="1"/>
    <col min="29" max="29" width="0.85546875" style="11" customWidth="1"/>
    <col min="30" max="30" width="9.140625" style="11" customWidth="1"/>
    <col min="31" max="31" width="8.57421875" style="11" customWidth="1"/>
    <col min="32" max="32" width="3.421875" style="11" customWidth="1"/>
    <col min="33" max="33" width="8.57421875" style="11" customWidth="1"/>
    <col min="34" max="34" width="4.57421875" style="11" customWidth="1"/>
    <col min="35" max="16384" width="9.140625" style="11" customWidth="1"/>
  </cols>
  <sheetData>
    <row r="1" spans="1:29" ht="30">
      <c r="A1" s="78" t="s">
        <v>15</v>
      </c>
      <c r="B1" s="8"/>
      <c r="D1" s="126">
        <v>5</v>
      </c>
      <c r="G1" s="7"/>
      <c r="AC1" s="31" t="str">
        <f>'Tournament Setup'!$B$1</f>
        <v>2019  New Zealand National Billiards Championships</v>
      </c>
    </row>
    <row r="2" ht="13.5" customHeight="1">
      <c r="A2" s="78"/>
    </row>
    <row r="3" spans="2:28" s="1" customFormat="1" ht="36.75" thickBot="1">
      <c r="B3" s="97" t="s">
        <v>0</v>
      </c>
      <c r="D3" s="150">
        <v>1</v>
      </c>
      <c r="E3" s="150"/>
      <c r="G3" s="150">
        <v>2</v>
      </c>
      <c r="H3" s="150"/>
      <c r="J3" s="150">
        <v>3</v>
      </c>
      <c r="K3" s="150"/>
      <c r="M3" s="150">
        <v>4</v>
      </c>
      <c r="N3" s="150"/>
      <c r="P3" s="150">
        <v>5</v>
      </c>
      <c r="Q3" s="150"/>
      <c r="T3" s="3" t="s">
        <v>1</v>
      </c>
      <c r="V3" s="3" t="s">
        <v>107</v>
      </c>
      <c r="X3" s="6" t="s">
        <v>108</v>
      </c>
      <c r="Z3" s="6" t="s">
        <v>3</v>
      </c>
      <c r="AB3" s="3" t="s">
        <v>2</v>
      </c>
    </row>
    <row r="4" spans="1:29" ht="4.5" customHeight="1" thickBot="1">
      <c r="A4" s="17"/>
      <c r="B4" s="18"/>
      <c r="C4" s="19"/>
      <c r="D4" s="20"/>
      <c r="E4" s="20"/>
      <c r="F4" s="20"/>
      <c r="G4" s="20"/>
      <c r="H4" s="20"/>
      <c r="I4" s="20"/>
      <c r="J4" s="20"/>
      <c r="K4" s="20"/>
      <c r="L4" s="20"/>
      <c r="M4" s="20"/>
      <c r="N4" s="20"/>
      <c r="O4" s="20"/>
      <c r="P4" s="20"/>
      <c r="Q4" s="20"/>
      <c r="R4" s="21"/>
      <c r="S4" s="17"/>
      <c r="T4" s="18"/>
      <c r="U4" s="18"/>
      <c r="V4" s="18"/>
      <c r="W4" s="18"/>
      <c r="X4" s="22"/>
      <c r="Y4" s="18"/>
      <c r="Z4" s="22"/>
      <c r="AA4" s="18"/>
      <c r="AB4" s="18"/>
      <c r="AC4" s="23"/>
    </row>
    <row r="5" spans="1:29" ht="30" customHeight="1">
      <c r="A5" s="151">
        <v>1</v>
      </c>
      <c r="B5" s="153" t="s">
        <v>149</v>
      </c>
      <c r="C5" s="4"/>
      <c r="D5" s="101"/>
      <c r="E5" s="101"/>
      <c r="F5" s="102"/>
      <c r="G5" s="155" t="str">
        <f>IF(AND(H5&lt;&gt;"",H6&lt;&gt;""),IF(H5&gt;H6,"W",IF(H5&lt;H6,"L","D")),"")</f>
        <v>W</v>
      </c>
      <c r="H5" s="103">
        <v>413</v>
      </c>
      <c r="I5" s="102"/>
      <c r="J5" s="155" t="str">
        <f>IF(AND(K5&lt;&gt;"",K6&lt;&gt;""),IF(K5&gt;K6,"W",IF(K5&lt;K6,"L","D")),"")</f>
        <v>W</v>
      </c>
      <c r="K5" s="103">
        <v>505</v>
      </c>
      <c r="L5" s="102"/>
      <c r="M5" s="155" t="str">
        <f>IF(AND(N5&lt;&gt;"",N6&lt;&gt;""),IF(N5&gt;N6,"W",IF(N5&lt;N6,"L","D")),"")</f>
        <v>W</v>
      </c>
      <c r="N5" s="103">
        <v>682</v>
      </c>
      <c r="O5" s="102"/>
      <c r="P5" s="155" t="str">
        <f>IF(AND(Q5&lt;&gt;"",Q6&lt;&gt;""),IF(Q5&gt;Q6,"W",IF(Q5&lt;Q6,"L","D")),"")</f>
        <v>W</v>
      </c>
      <c r="Q5" s="103">
        <v>607</v>
      </c>
      <c r="R5" s="9"/>
      <c r="S5" s="10"/>
      <c r="T5" s="157">
        <f>IF(SUM(D5:Q6)&gt;0,COUNTIF(D5:P6,"W")+COUNTIF(D5:P6,"D")/2,"")</f>
        <v>4</v>
      </c>
      <c r="U5" s="60"/>
      <c r="V5" s="158">
        <f>IF(T5&lt;&gt;"",SUM(Q5,N5,K5,H5,E5),"")</f>
        <v>2207</v>
      </c>
      <c r="W5" s="60"/>
      <c r="X5" s="158">
        <f>IF(T5&lt;&gt;"",SUM(E6,H6,K6,N6,Q6),"")</f>
        <v>1225</v>
      </c>
      <c r="Y5" s="60"/>
      <c r="Z5" s="65">
        <f>IF(V5&lt;&gt;"",V5-X5,"")</f>
        <v>982</v>
      </c>
      <c r="AA5" s="60"/>
      <c r="AB5" s="157">
        <v>1</v>
      </c>
      <c r="AC5" s="24"/>
    </row>
    <row r="6" spans="1:36" ht="30" customHeight="1" thickBot="1">
      <c r="A6" s="152"/>
      <c r="B6" s="154"/>
      <c r="C6" s="4"/>
      <c r="D6" s="101"/>
      <c r="E6" s="101"/>
      <c r="F6" s="102"/>
      <c r="G6" s="156"/>
      <c r="H6" s="104">
        <v>319</v>
      </c>
      <c r="I6" s="102"/>
      <c r="J6" s="156"/>
      <c r="K6" s="104">
        <v>333</v>
      </c>
      <c r="L6" s="102"/>
      <c r="M6" s="156"/>
      <c r="N6" s="104">
        <v>277</v>
      </c>
      <c r="O6" s="102"/>
      <c r="P6" s="156"/>
      <c r="Q6" s="104">
        <v>296</v>
      </c>
      <c r="R6" s="9"/>
      <c r="S6" s="10"/>
      <c r="T6" s="157"/>
      <c r="U6" s="60"/>
      <c r="V6" s="159"/>
      <c r="W6" s="60"/>
      <c r="X6" s="159"/>
      <c r="Y6" s="60"/>
      <c r="Z6" s="117">
        <f>IF(V5&lt;&gt;"",V5/SUM(V5,X5),"")</f>
        <v>0.6430652680652681</v>
      </c>
      <c r="AA6" s="60"/>
      <c r="AB6" s="157"/>
      <c r="AC6" s="24"/>
      <c r="AJ6" s="11" t="s">
        <v>174</v>
      </c>
    </row>
    <row r="7" spans="1:29" ht="4.5" customHeight="1" thickBot="1">
      <c r="A7" s="10"/>
      <c r="B7" s="98"/>
      <c r="C7" s="25"/>
      <c r="D7" s="102"/>
      <c r="E7" s="102"/>
      <c r="F7" s="102"/>
      <c r="G7" s="102"/>
      <c r="H7" s="102"/>
      <c r="I7" s="102"/>
      <c r="J7" s="102"/>
      <c r="K7" s="102"/>
      <c r="L7" s="102"/>
      <c r="M7" s="102"/>
      <c r="N7" s="102"/>
      <c r="O7" s="102"/>
      <c r="P7" s="102"/>
      <c r="Q7" s="102"/>
      <c r="R7" s="9"/>
      <c r="S7" s="10"/>
      <c r="T7" s="60"/>
      <c r="U7" s="60"/>
      <c r="V7" s="60"/>
      <c r="W7" s="60"/>
      <c r="X7" s="61"/>
      <c r="Y7" s="60"/>
      <c r="Z7" s="61"/>
      <c r="AA7" s="60"/>
      <c r="AB7" s="60"/>
      <c r="AC7" s="24"/>
    </row>
    <row r="8" spans="1:29" ht="30" customHeight="1">
      <c r="A8" s="151">
        <v>2</v>
      </c>
      <c r="B8" s="153" t="s">
        <v>166</v>
      </c>
      <c r="C8" s="4"/>
      <c r="D8" s="155" t="str">
        <f>IF(AND(E8&lt;&gt;"",E9&lt;&gt;""),IF(E8&gt;E9,"W",IF(E8&lt;E9,"L","D")),"")</f>
        <v>L</v>
      </c>
      <c r="E8" s="103">
        <v>319</v>
      </c>
      <c r="F8" s="102"/>
      <c r="G8" s="101"/>
      <c r="H8" s="101"/>
      <c r="I8" s="102"/>
      <c r="J8" s="155" t="str">
        <f>IF(AND(K8&lt;&gt;"",K9&lt;&gt;""),IF(K8&gt;K9,"W",IF(K8&lt;K9,"L","D")),"")</f>
        <v>W</v>
      </c>
      <c r="K8" s="103">
        <v>313</v>
      </c>
      <c r="L8" s="102"/>
      <c r="M8" s="155" t="str">
        <f>IF(AND(N8&lt;&gt;"",N9&lt;&gt;""),IF(N8&gt;N9,"W",IF(N8&lt;N9,"L","D")),"")</f>
        <v>W</v>
      </c>
      <c r="N8" s="103">
        <v>458</v>
      </c>
      <c r="O8" s="102"/>
      <c r="P8" s="155" t="str">
        <f>IF(AND(Q8&lt;&gt;"",Q9&lt;&gt;""),IF(Q8&gt;Q9,"W",IF(Q8&lt;Q9,"L","D")),"")</f>
        <v>W</v>
      </c>
      <c r="Q8" s="103">
        <v>328</v>
      </c>
      <c r="R8" s="9"/>
      <c r="S8" s="10"/>
      <c r="T8" s="157">
        <f>IF(SUM(D8:Q9)&gt;0,COUNTIF(D8:P9,"W")+COUNTIF(D8:P9,"D")/2,"")</f>
        <v>3</v>
      </c>
      <c r="U8" s="60"/>
      <c r="V8" s="158">
        <f>IF(T8&lt;&gt;"",SUM(Q8,N8,K8,H8,E8),"")</f>
        <v>1418</v>
      </c>
      <c r="W8" s="60"/>
      <c r="X8" s="158">
        <f>IF(T8&lt;&gt;"",SUM(E9,H9,K9,N9,Q9),"")</f>
        <v>1152</v>
      </c>
      <c r="Y8" s="60"/>
      <c r="Z8" s="65">
        <f>IF(V8&lt;&gt;"",V8-X8,"")</f>
        <v>266</v>
      </c>
      <c r="AA8" s="60"/>
      <c r="AB8" s="157">
        <v>2</v>
      </c>
      <c r="AC8" s="24"/>
    </row>
    <row r="9" spans="1:29" ht="30" customHeight="1" thickBot="1">
      <c r="A9" s="152"/>
      <c r="B9" s="154"/>
      <c r="C9" s="4"/>
      <c r="D9" s="156"/>
      <c r="E9" s="104">
        <v>413</v>
      </c>
      <c r="F9" s="102"/>
      <c r="G9" s="101"/>
      <c r="H9" s="101"/>
      <c r="I9" s="102"/>
      <c r="J9" s="156"/>
      <c r="K9" s="104">
        <v>301</v>
      </c>
      <c r="L9" s="102"/>
      <c r="M9" s="156"/>
      <c r="N9" s="104">
        <v>220</v>
      </c>
      <c r="O9" s="102"/>
      <c r="P9" s="156"/>
      <c r="Q9" s="104">
        <v>218</v>
      </c>
      <c r="R9" s="9"/>
      <c r="S9" s="10"/>
      <c r="T9" s="157"/>
      <c r="U9" s="60"/>
      <c r="V9" s="159"/>
      <c r="W9" s="60"/>
      <c r="X9" s="159"/>
      <c r="Y9" s="60"/>
      <c r="Z9" s="117">
        <f>IF(V8&lt;&gt;"",V8/SUM(V8,X8),"")</f>
        <v>0.551750972762646</v>
      </c>
      <c r="AA9" s="60"/>
      <c r="AB9" s="157"/>
      <c r="AC9" s="24"/>
    </row>
    <row r="10" spans="1:29" ht="4.5" customHeight="1" thickBot="1">
      <c r="A10" s="10"/>
      <c r="B10" s="98"/>
      <c r="C10" s="25"/>
      <c r="D10" s="102"/>
      <c r="E10" s="102"/>
      <c r="F10" s="102"/>
      <c r="G10" s="102"/>
      <c r="H10" s="102"/>
      <c r="I10" s="102"/>
      <c r="J10" s="102"/>
      <c r="K10" s="102"/>
      <c r="L10" s="102"/>
      <c r="M10" s="102"/>
      <c r="N10" s="102"/>
      <c r="O10" s="102"/>
      <c r="P10" s="102"/>
      <c r="Q10" s="102"/>
      <c r="R10" s="9"/>
      <c r="S10" s="10"/>
      <c r="T10" s="60"/>
      <c r="U10" s="60"/>
      <c r="V10" s="60"/>
      <c r="W10" s="60"/>
      <c r="X10" s="61"/>
      <c r="Y10" s="60"/>
      <c r="Z10" s="61"/>
      <c r="AA10" s="60"/>
      <c r="AB10" s="60"/>
      <c r="AC10" s="24"/>
    </row>
    <row r="11" spans="1:29" ht="30" customHeight="1">
      <c r="A11" s="151">
        <v>3</v>
      </c>
      <c r="B11" s="153" t="s">
        <v>170</v>
      </c>
      <c r="C11" s="4"/>
      <c r="D11" s="155" t="str">
        <f>IF(AND(E11&lt;&gt;"",E12&lt;&gt;""),IF(E11&gt;E12,"W",IF(E11&lt;E12,"L","D")),"")</f>
        <v>L</v>
      </c>
      <c r="E11" s="103">
        <v>333</v>
      </c>
      <c r="F11" s="102"/>
      <c r="G11" s="155" t="str">
        <f>IF(AND(H11&lt;&gt;"",H12&lt;&gt;""),IF(H11&gt;H12,"W",IF(H11&lt;H12,"L","D")),"")</f>
        <v>L</v>
      </c>
      <c r="H11" s="103">
        <v>301</v>
      </c>
      <c r="I11" s="102"/>
      <c r="J11" s="101"/>
      <c r="K11" s="101"/>
      <c r="L11" s="102"/>
      <c r="M11" s="155" t="str">
        <f>IF(AND(N11&lt;&gt;"",N12&lt;&gt;""),IF(N11&gt;N12,"W",IF(N11&lt;N12,"L","D")),"")</f>
        <v>W</v>
      </c>
      <c r="N11" s="103">
        <v>490</v>
      </c>
      <c r="O11" s="102"/>
      <c r="P11" s="155" t="str">
        <f>IF(AND(Q11&lt;&gt;"",Q12&lt;&gt;""),IF(Q11&gt;Q12,"W",IF(Q11&lt;Q12,"L","D")),"")</f>
        <v>L</v>
      </c>
      <c r="Q11" s="103">
        <v>343</v>
      </c>
      <c r="R11" s="9"/>
      <c r="S11" s="10"/>
      <c r="T11" s="157">
        <f>IF(SUM(D11:Q12)&gt;0,COUNTIF(D11:P12,"W")+COUNTIF(D11:P12,"D")/2,"")</f>
        <v>1</v>
      </c>
      <c r="U11" s="60"/>
      <c r="V11" s="158">
        <f>IF(T11&lt;&gt;"",SUM(Q11,N11,K11,H11,E11),"")</f>
        <v>1467</v>
      </c>
      <c r="W11" s="60"/>
      <c r="X11" s="158">
        <f>IF(T11&lt;&gt;"",SUM(E12,H12,K12,N12,Q12),"")</f>
        <v>1637</v>
      </c>
      <c r="Y11" s="60"/>
      <c r="Z11" s="65">
        <f>IF(V11&lt;&gt;"",V11-X11,"")</f>
        <v>-170</v>
      </c>
      <c r="AA11" s="60"/>
      <c r="AB11" s="157">
        <v>4</v>
      </c>
      <c r="AC11" s="24"/>
    </row>
    <row r="12" spans="1:29" ht="30" customHeight="1" thickBot="1">
      <c r="A12" s="152"/>
      <c r="B12" s="154"/>
      <c r="C12" s="4"/>
      <c r="D12" s="156"/>
      <c r="E12" s="104">
        <v>505</v>
      </c>
      <c r="F12" s="102"/>
      <c r="G12" s="156"/>
      <c r="H12" s="104">
        <v>313</v>
      </c>
      <c r="I12" s="102"/>
      <c r="J12" s="101"/>
      <c r="K12" s="101"/>
      <c r="L12" s="102"/>
      <c r="M12" s="156"/>
      <c r="N12" s="104">
        <v>412</v>
      </c>
      <c r="O12" s="102"/>
      <c r="P12" s="156"/>
      <c r="Q12" s="104">
        <v>407</v>
      </c>
      <c r="R12" s="9"/>
      <c r="S12" s="10"/>
      <c r="T12" s="157"/>
      <c r="U12" s="60"/>
      <c r="V12" s="159"/>
      <c r="W12" s="60"/>
      <c r="X12" s="159"/>
      <c r="Y12" s="60"/>
      <c r="Z12" s="117">
        <f>IF(V11&lt;&gt;"",V11/SUM(V11,X11),"")</f>
        <v>0.4726159793814433</v>
      </c>
      <c r="AA12" s="60"/>
      <c r="AB12" s="157"/>
      <c r="AC12" s="24"/>
    </row>
    <row r="13" spans="1:29" ht="4.5" customHeight="1" thickBot="1">
      <c r="A13" s="10"/>
      <c r="B13" s="98"/>
      <c r="C13" s="25"/>
      <c r="D13" s="102"/>
      <c r="E13" s="102"/>
      <c r="F13" s="102"/>
      <c r="G13" s="102"/>
      <c r="H13" s="102"/>
      <c r="I13" s="102"/>
      <c r="J13" s="102"/>
      <c r="K13" s="102"/>
      <c r="L13" s="102"/>
      <c r="M13" s="102"/>
      <c r="N13" s="102"/>
      <c r="O13" s="102"/>
      <c r="P13" s="102"/>
      <c r="Q13" s="102"/>
      <c r="R13" s="9"/>
      <c r="S13" s="10"/>
      <c r="T13" s="60"/>
      <c r="U13" s="60"/>
      <c r="V13" s="60"/>
      <c r="W13" s="60"/>
      <c r="X13" s="61"/>
      <c r="Y13" s="60"/>
      <c r="Z13" s="61"/>
      <c r="AA13" s="60"/>
      <c r="AB13" s="60"/>
      <c r="AC13" s="24"/>
    </row>
    <row r="14" spans="1:29" ht="30" customHeight="1">
      <c r="A14" s="151">
        <v>4</v>
      </c>
      <c r="B14" s="153" t="s">
        <v>171</v>
      </c>
      <c r="C14" s="4"/>
      <c r="D14" s="155" t="str">
        <f>IF(AND(E14&lt;&gt;"",E15&lt;&gt;""),IF(E14&gt;E15,"W",IF(E14&lt;E15,"L","D")),"")</f>
        <v>L</v>
      </c>
      <c r="E14" s="103">
        <v>277</v>
      </c>
      <c r="F14" s="102"/>
      <c r="G14" s="155" t="str">
        <f>IF(AND(H14&lt;&gt;"",H15&lt;&gt;""),IF(H14&gt;H15,"W",IF(H14&lt;H15,"L","D")),"")</f>
        <v>L</v>
      </c>
      <c r="H14" s="103">
        <v>220</v>
      </c>
      <c r="I14" s="102"/>
      <c r="J14" s="155" t="str">
        <f>IF(AND(K14&lt;&gt;"",K15&lt;&gt;""),IF(K14&gt;K15,"W",IF(K14&lt;K15,"L","D")),"")</f>
        <v>L</v>
      </c>
      <c r="K14" s="103">
        <v>412</v>
      </c>
      <c r="L14" s="102"/>
      <c r="M14" s="101"/>
      <c r="N14" s="101"/>
      <c r="O14" s="102"/>
      <c r="P14" s="155" t="str">
        <f>IF(AND(Q14&lt;&gt;"",Q15&lt;&gt;""),IF(Q14&gt;Q15,"W",IF(Q14&lt;Q15,"L","D")),"")</f>
        <v>L</v>
      </c>
      <c r="Q14" s="103">
        <v>251</v>
      </c>
      <c r="R14" s="9"/>
      <c r="S14" s="10"/>
      <c r="T14" s="157">
        <f>IF(SUM(D14:Q15)&gt;0,COUNTIF(D14:P15,"W")+COUNTIF(D14:P15,"D")/2,"")</f>
        <v>0</v>
      </c>
      <c r="U14" s="60"/>
      <c r="V14" s="158">
        <f>IF(T14&lt;&gt;"",SUM(Q14,N14,K14,H14,E14),"")</f>
        <v>1160</v>
      </c>
      <c r="W14" s="60"/>
      <c r="X14" s="158">
        <f>IF(T14&lt;&gt;"",SUM(E15,H15,K15,N15,Q15),"")</f>
        <v>2239</v>
      </c>
      <c r="Y14" s="60"/>
      <c r="Z14" s="65">
        <f>IF(V14&lt;&gt;"",V14-X14,"")</f>
        <v>-1079</v>
      </c>
      <c r="AA14" s="60"/>
      <c r="AB14" s="157">
        <v>5</v>
      </c>
      <c r="AC14" s="24"/>
    </row>
    <row r="15" spans="1:29" ht="30" customHeight="1" thickBot="1">
      <c r="A15" s="152"/>
      <c r="B15" s="154"/>
      <c r="C15" s="4"/>
      <c r="D15" s="156"/>
      <c r="E15" s="104">
        <v>682</v>
      </c>
      <c r="F15" s="102"/>
      <c r="G15" s="156"/>
      <c r="H15" s="104">
        <v>458</v>
      </c>
      <c r="I15" s="102"/>
      <c r="J15" s="156"/>
      <c r="K15" s="104">
        <v>490</v>
      </c>
      <c r="L15" s="102"/>
      <c r="M15" s="101"/>
      <c r="N15" s="101"/>
      <c r="O15" s="102"/>
      <c r="P15" s="156"/>
      <c r="Q15" s="104">
        <v>609</v>
      </c>
      <c r="R15" s="9"/>
      <c r="S15" s="10"/>
      <c r="T15" s="157"/>
      <c r="U15" s="60"/>
      <c r="V15" s="159"/>
      <c r="W15" s="60"/>
      <c r="X15" s="159"/>
      <c r="Y15" s="60"/>
      <c r="Z15" s="117">
        <f>IF(V14&lt;&gt;"",V14/SUM(V14,X14),"")</f>
        <v>0.34127684613121506</v>
      </c>
      <c r="AA15" s="60"/>
      <c r="AB15" s="157"/>
      <c r="AC15" s="24"/>
    </row>
    <row r="16" spans="1:29" ht="4.5" customHeight="1" thickBot="1">
      <c r="A16" s="10"/>
      <c r="B16" s="98"/>
      <c r="C16" s="25"/>
      <c r="D16" s="102"/>
      <c r="E16" s="102"/>
      <c r="F16" s="102"/>
      <c r="G16" s="102"/>
      <c r="H16" s="102"/>
      <c r="I16" s="102"/>
      <c r="J16" s="102"/>
      <c r="K16" s="102"/>
      <c r="L16" s="102"/>
      <c r="M16" s="102"/>
      <c r="N16" s="102"/>
      <c r="O16" s="102"/>
      <c r="P16" s="102"/>
      <c r="Q16" s="102"/>
      <c r="R16" s="9"/>
      <c r="S16" s="10"/>
      <c r="T16" s="60"/>
      <c r="U16" s="60"/>
      <c r="V16" s="60"/>
      <c r="W16" s="60"/>
      <c r="X16" s="61"/>
      <c r="Y16" s="60"/>
      <c r="Z16" s="61"/>
      <c r="AA16" s="60"/>
      <c r="AB16" s="60"/>
      <c r="AC16" s="24"/>
    </row>
    <row r="17" spans="1:29" ht="30" customHeight="1">
      <c r="A17" s="151">
        <v>5</v>
      </c>
      <c r="B17" s="153" t="s">
        <v>175</v>
      </c>
      <c r="C17" s="4"/>
      <c r="D17" s="155" t="str">
        <f>IF(AND(E17&lt;&gt;"",E18&lt;&gt;""),IF(E17&gt;E18,"W",IF(E17&lt;E18,"L","D")),"")</f>
        <v>L</v>
      </c>
      <c r="E17" s="103">
        <v>296</v>
      </c>
      <c r="F17" s="102"/>
      <c r="G17" s="155" t="str">
        <f>IF(AND(H17&lt;&gt;"",H18&lt;&gt;""),IF(H17&gt;H18,"W",IF(H17&lt;H18,"L","D")),"")</f>
        <v>L</v>
      </c>
      <c r="H17" s="103">
        <v>218</v>
      </c>
      <c r="I17" s="102"/>
      <c r="J17" s="155" t="str">
        <f>IF(AND(K17&lt;&gt;"",K18&lt;&gt;""),IF(K17&gt;K18,"W",IF(K17&lt;K18,"L","D")),"")</f>
        <v>W</v>
      </c>
      <c r="K17" s="103">
        <v>407</v>
      </c>
      <c r="L17" s="102"/>
      <c r="M17" s="155" t="str">
        <f>IF(AND(N17&lt;&gt;"",N18&lt;&gt;""),IF(N17&gt;N18,"W",IF(N17&lt;N18,"L","D")),"")</f>
        <v>W</v>
      </c>
      <c r="N17" s="103">
        <v>609</v>
      </c>
      <c r="O17" s="102"/>
      <c r="P17" s="101"/>
      <c r="Q17" s="101"/>
      <c r="R17" s="9"/>
      <c r="S17" s="10"/>
      <c r="T17" s="157">
        <f>IF(SUM(D17:Q18)&gt;0,COUNTIF(D17:P18,"W")+COUNTIF(D17:P18,"D")/2,"")</f>
        <v>2</v>
      </c>
      <c r="U17" s="60"/>
      <c r="V17" s="158">
        <f>IF(T17&lt;&gt;"",SUM(Q17,N17,K17,H17,E17),"")</f>
        <v>1530</v>
      </c>
      <c r="W17" s="60"/>
      <c r="X17" s="158">
        <f>IF(T17&lt;&gt;"",SUM(E18,H18,K18,N18,Q18),"")</f>
        <v>1529</v>
      </c>
      <c r="Y17" s="60"/>
      <c r="Z17" s="65">
        <f>IF(V17&lt;&gt;"",V17-X17,"")</f>
        <v>1</v>
      </c>
      <c r="AA17" s="60"/>
      <c r="AB17" s="157">
        <v>3</v>
      </c>
      <c r="AC17" s="24"/>
    </row>
    <row r="18" spans="1:29" ht="30" customHeight="1" thickBot="1">
      <c r="A18" s="152"/>
      <c r="B18" s="154"/>
      <c r="C18" s="4"/>
      <c r="D18" s="156"/>
      <c r="E18" s="104">
        <v>607</v>
      </c>
      <c r="F18" s="102"/>
      <c r="G18" s="156"/>
      <c r="H18" s="104">
        <v>328</v>
      </c>
      <c r="I18" s="102"/>
      <c r="J18" s="156"/>
      <c r="K18" s="104">
        <v>343</v>
      </c>
      <c r="L18" s="102"/>
      <c r="M18" s="156"/>
      <c r="N18" s="104">
        <v>251</v>
      </c>
      <c r="O18" s="102"/>
      <c r="P18" s="101"/>
      <c r="Q18" s="101"/>
      <c r="R18" s="9"/>
      <c r="S18" s="10"/>
      <c r="T18" s="157"/>
      <c r="U18" s="60"/>
      <c r="V18" s="159"/>
      <c r="W18" s="60"/>
      <c r="X18" s="159"/>
      <c r="Y18" s="60"/>
      <c r="Z18" s="117">
        <f>IF(V17&lt;&gt;"",V17/SUM(V17,X17),"")</f>
        <v>0.5001634521085322</v>
      </c>
      <c r="AA18" s="60"/>
      <c r="AB18" s="157"/>
      <c r="AC18" s="24"/>
    </row>
    <row r="19" spans="1:29" ht="4.5" customHeight="1" thickBot="1">
      <c r="A19" s="14"/>
      <c r="B19" s="15"/>
      <c r="C19" s="26"/>
      <c r="D19" s="5"/>
      <c r="E19" s="5"/>
      <c r="F19" s="5"/>
      <c r="G19" s="5"/>
      <c r="H19" s="5"/>
      <c r="I19" s="5"/>
      <c r="J19" s="5"/>
      <c r="K19" s="5"/>
      <c r="L19" s="5"/>
      <c r="M19" s="5"/>
      <c r="N19" s="5"/>
      <c r="O19" s="5"/>
      <c r="P19" s="5"/>
      <c r="Q19" s="5"/>
      <c r="R19" s="13"/>
      <c r="S19" s="14"/>
      <c r="T19" s="62"/>
      <c r="U19" s="62"/>
      <c r="V19" s="62"/>
      <c r="W19" s="62"/>
      <c r="X19" s="63"/>
      <c r="Y19" s="62"/>
      <c r="Z19" s="63"/>
      <c r="AA19" s="62"/>
      <c r="AB19" s="62"/>
      <c r="AC19" s="27"/>
    </row>
    <row r="20" spans="3:26" ht="4.5" customHeight="1">
      <c r="C20" s="4"/>
      <c r="F20" s="4"/>
      <c r="I20" s="4"/>
      <c r="L20" s="4"/>
      <c r="O20" s="4"/>
      <c r="R20" s="4"/>
      <c r="U20" s="60"/>
      <c r="V20" s="60"/>
      <c r="W20" s="60"/>
      <c r="X20" s="61"/>
      <c r="Y20" s="60"/>
      <c r="Z20" s="61"/>
    </row>
    <row r="21" spans="1:24" ht="27">
      <c r="A21" s="109"/>
      <c r="B21" s="122" t="s">
        <v>143</v>
      </c>
      <c r="C21" s="123"/>
      <c r="D21" s="118"/>
      <c r="E21" s="118"/>
      <c r="F21" s="118"/>
      <c r="G21" s="118"/>
      <c r="H21" s="118"/>
      <c r="I21" s="118"/>
      <c r="J21" s="118"/>
      <c r="K21" s="118"/>
      <c r="L21" s="118"/>
      <c r="M21" s="118"/>
      <c r="N21" s="118"/>
      <c r="O21" s="118"/>
      <c r="P21" s="118"/>
      <c r="Q21" s="118"/>
      <c r="R21" s="118"/>
      <c r="S21" s="118"/>
      <c r="T21" s="118"/>
      <c r="U21" s="118"/>
      <c r="V21" s="118"/>
      <c r="W21" s="118"/>
      <c r="X21" s="119"/>
    </row>
    <row r="22" spans="1:26" ht="24.75">
      <c r="A22" s="109"/>
      <c r="B22" s="160" t="s">
        <v>118</v>
      </c>
      <c r="C22" s="161"/>
      <c r="D22" s="162" t="str">
        <f>B5</f>
        <v>Gary Oliver</v>
      </c>
      <c r="E22" s="163"/>
      <c r="F22" s="163"/>
      <c r="G22" s="163"/>
      <c r="H22" s="164"/>
      <c r="I22" s="110"/>
      <c r="J22" s="165" t="str">
        <f>B17</f>
        <v>Geoff Lilly</v>
      </c>
      <c r="K22" s="166"/>
      <c r="L22" s="166"/>
      <c r="M22" s="166"/>
      <c r="N22" s="167"/>
      <c r="O22" s="110"/>
      <c r="P22" s="110" t="s">
        <v>142</v>
      </c>
      <c r="Q22" s="110"/>
      <c r="R22" s="110"/>
      <c r="S22" s="110"/>
      <c r="T22" s="168" t="str">
        <f>B11</f>
        <v>Grant Hayward</v>
      </c>
      <c r="U22" s="168"/>
      <c r="V22" s="168"/>
      <c r="W22" s="168"/>
      <c r="X22" s="168"/>
      <c r="Y22" s="168"/>
      <c r="Z22" s="112"/>
    </row>
    <row r="23" spans="1:26" ht="24.75">
      <c r="A23" s="109"/>
      <c r="B23" s="160" t="s">
        <v>119</v>
      </c>
      <c r="C23" s="161"/>
      <c r="D23" s="162" t="str">
        <f>B8</f>
        <v>Zac Guja</v>
      </c>
      <c r="E23" s="163">
        <f>$G$4</f>
        <v>0</v>
      </c>
      <c r="F23" s="163">
        <f>$G$4</f>
        <v>0</v>
      </c>
      <c r="G23" s="163">
        <f>$G$4</f>
        <v>0</v>
      </c>
      <c r="H23" s="164"/>
      <c r="I23" s="110"/>
      <c r="J23" s="168" t="str">
        <f>B14</f>
        <v>Peri Lilii</v>
      </c>
      <c r="K23" s="168"/>
      <c r="L23" s="168"/>
      <c r="M23" s="168"/>
      <c r="N23" s="168"/>
      <c r="O23" s="110"/>
      <c r="P23" s="110" t="s">
        <v>142</v>
      </c>
      <c r="Q23" s="110"/>
      <c r="R23" s="110"/>
      <c r="S23" s="110"/>
      <c r="T23" s="168" t="str">
        <f>B5</f>
        <v>Gary Oliver</v>
      </c>
      <c r="U23" s="168"/>
      <c r="V23" s="168"/>
      <c r="W23" s="168"/>
      <c r="X23" s="168"/>
      <c r="Y23" s="168"/>
      <c r="Z23" s="112"/>
    </row>
    <row r="24" spans="1:26" ht="24.75">
      <c r="A24" s="109"/>
      <c r="B24" s="160" t="s">
        <v>120</v>
      </c>
      <c r="C24" s="161"/>
      <c r="D24" s="162" t="str">
        <f>B11</f>
        <v>Grant Hayward</v>
      </c>
      <c r="E24" s="163">
        <f>$G$3</f>
        <v>2</v>
      </c>
      <c r="F24" s="163">
        <f>$G$3</f>
        <v>2</v>
      </c>
      <c r="G24" s="163">
        <f>$G$3</f>
        <v>2</v>
      </c>
      <c r="H24" s="164"/>
      <c r="I24" s="110"/>
      <c r="J24" s="168" t="str">
        <f>B17</f>
        <v>Geoff Lilly</v>
      </c>
      <c r="K24" s="168"/>
      <c r="L24" s="168"/>
      <c r="M24" s="168"/>
      <c r="N24" s="168"/>
      <c r="O24" s="110"/>
      <c r="P24" s="110" t="s">
        <v>142</v>
      </c>
      <c r="Q24" s="110"/>
      <c r="R24" s="110"/>
      <c r="S24" s="110"/>
      <c r="T24" s="168" t="str">
        <f>B8</f>
        <v>Zac Guja</v>
      </c>
      <c r="U24" s="168"/>
      <c r="V24" s="168"/>
      <c r="W24" s="168"/>
      <c r="X24" s="168"/>
      <c r="Y24" s="168"/>
      <c r="Z24" s="112"/>
    </row>
    <row r="25" spans="1:26" ht="24.75">
      <c r="A25" s="109"/>
      <c r="B25" s="160" t="s">
        <v>121</v>
      </c>
      <c r="C25" s="161"/>
      <c r="D25" s="162" t="str">
        <f>B5</f>
        <v>Gary Oliver</v>
      </c>
      <c r="E25" s="163"/>
      <c r="F25" s="163"/>
      <c r="G25" s="163"/>
      <c r="H25" s="164"/>
      <c r="I25" s="110"/>
      <c r="J25" s="168" t="str">
        <f>B14</f>
        <v>Peri Lilii</v>
      </c>
      <c r="K25" s="168"/>
      <c r="L25" s="168"/>
      <c r="M25" s="168"/>
      <c r="N25" s="168"/>
      <c r="O25" s="110"/>
      <c r="P25" s="110" t="s">
        <v>142</v>
      </c>
      <c r="Q25" s="110"/>
      <c r="R25" s="110"/>
      <c r="S25" s="110"/>
      <c r="T25" s="168" t="str">
        <f>B17</f>
        <v>Geoff Lilly</v>
      </c>
      <c r="U25" s="168"/>
      <c r="V25" s="168"/>
      <c r="W25" s="168"/>
      <c r="X25" s="168"/>
      <c r="Y25" s="168"/>
      <c r="Z25" s="112"/>
    </row>
    <row r="26" spans="1:26" ht="24.75">
      <c r="A26" s="109"/>
      <c r="B26" s="160" t="s">
        <v>122</v>
      </c>
      <c r="C26" s="161"/>
      <c r="D26" s="162" t="str">
        <f>B8</f>
        <v>Zac Guja</v>
      </c>
      <c r="E26" s="163" t="str">
        <f>$G$5</f>
        <v>W</v>
      </c>
      <c r="F26" s="163" t="str">
        <f>$G$5</f>
        <v>W</v>
      </c>
      <c r="G26" s="163" t="str">
        <f>$G$5</f>
        <v>W</v>
      </c>
      <c r="H26" s="164"/>
      <c r="I26" s="110"/>
      <c r="J26" s="168" t="str">
        <f>B11</f>
        <v>Grant Hayward</v>
      </c>
      <c r="K26" s="168"/>
      <c r="L26" s="168"/>
      <c r="M26" s="168"/>
      <c r="N26" s="168"/>
      <c r="O26" s="110"/>
      <c r="P26" s="110" t="s">
        <v>142</v>
      </c>
      <c r="Q26" s="110"/>
      <c r="R26" s="110"/>
      <c r="S26" s="110"/>
      <c r="T26" s="168" t="str">
        <f>B14</f>
        <v>Peri Lilii</v>
      </c>
      <c r="U26" s="168"/>
      <c r="V26" s="168"/>
      <c r="W26" s="168"/>
      <c r="X26" s="168"/>
      <c r="Y26" s="168"/>
      <c r="Z26" s="112"/>
    </row>
    <row r="27" spans="1:27" ht="25.5">
      <c r="A27" s="111"/>
      <c r="B27" s="160" t="s">
        <v>123</v>
      </c>
      <c r="C27" s="161"/>
      <c r="D27" s="162" t="str">
        <f>B14</f>
        <v>Peri Lilii</v>
      </c>
      <c r="E27" s="163"/>
      <c r="F27" s="163"/>
      <c r="G27" s="163"/>
      <c r="H27" s="164"/>
      <c r="I27" s="110"/>
      <c r="J27" s="168" t="str">
        <f>B17</f>
        <v>Geoff Lilly</v>
      </c>
      <c r="K27" s="168"/>
      <c r="L27" s="168"/>
      <c r="M27" s="168"/>
      <c r="N27" s="168"/>
      <c r="O27" s="110"/>
      <c r="P27" s="110" t="s">
        <v>142</v>
      </c>
      <c r="Q27" s="110"/>
      <c r="R27" s="110"/>
      <c r="S27" s="110"/>
      <c r="T27" s="168" t="str">
        <f>B11</f>
        <v>Grant Hayward</v>
      </c>
      <c r="U27" s="168"/>
      <c r="V27" s="168"/>
      <c r="W27" s="168"/>
      <c r="X27" s="168"/>
      <c r="Y27" s="168"/>
      <c r="Z27" s="112"/>
      <c r="AA27" s="12"/>
    </row>
    <row r="28" spans="1:27" ht="25.5">
      <c r="A28" s="111"/>
      <c r="B28" s="160" t="s">
        <v>124</v>
      </c>
      <c r="C28" s="161"/>
      <c r="D28" s="162" t="str">
        <f>B5</f>
        <v>Gary Oliver</v>
      </c>
      <c r="E28" s="163"/>
      <c r="F28" s="163"/>
      <c r="G28" s="163"/>
      <c r="H28" s="164"/>
      <c r="I28" s="110"/>
      <c r="J28" s="168" t="str">
        <f>B11</f>
        <v>Grant Hayward</v>
      </c>
      <c r="K28" s="168"/>
      <c r="L28" s="168"/>
      <c r="M28" s="168"/>
      <c r="N28" s="168"/>
      <c r="O28" s="110"/>
      <c r="P28" s="110" t="s">
        <v>142</v>
      </c>
      <c r="Q28" s="110"/>
      <c r="R28" s="110"/>
      <c r="S28" s="110"/>
      <c r="T28" s="168" t="str">
        <f>B8</f>
        <v>Zac Guja</v>
      </c>
      <c r="U28" s="168"/>
      <c r="V28" s="168"/>
      <c r="W28" s="168"/>
      <c r="X28" s="168"/>
      <c r="Y28" s="168"/>
      <c r="Z28" s="107"/>
      <c r="AA28" s="12"/>
    </row>
    <row r="29" spans="1:27" ht="25.5">
      <c r="A29" s="111"/>
      <c r="B29" s="160" t="s">
        <v>125</v>
      </c>
      <c r="C29" s="161"/>
      <c r="D29" s="162" t="str">
        <f>B8</f>
        <v>Zac Guja</v>
      </c>
      <c r="E29" s="163"/>
      <c r="F29" s="163"/>
      <c r="G29" s="163"/>
      <c r="H29" s="164"/>
      <c r="I29" s="110"/>
      <c r="J29" s="168" t="str">
        <f>B17</f>
        <v>Geoff Lilly</v>
      </c>
      <c r="K29" s="168"/>
      <c r="L29" s="168"/>
      <c r="M29" s="168"/>
      <c r="N29" s="168"/>
      <c r="O29" s="110"/>
      <c r="P29" s="110" t="s">
        <v>142</v>
      </c>
      <c r="Q29" s="110"/>
      <c r="R29" s="110"/>
      <c r="S29" s="110"/>
      <c r="T29" s="168" t="str">
        <f>B5</f>
        <v>Gary Oliver</v>
      </c>
      <c r="U29" s="168"/>
      <c r="V29" s="168"/>
      <c r="W29" s="168"/>
      <c r="X29" s="168"/>
      <c r="Y29" s="168"/>
      <c r="Z29" s="107"/>
      <c r="AA29" s="12"/>
    </row>
    <row r="30" spans="1:27" ht="25.5">
      <c r="A30" s="111"/>
      <c r="B30" s="160" t="s">
        <v>126</v>
      </c>
      <c r="C30" s="161"/>
      <c r="D30" s="162" t="str">
        <f>B11</f>
        <v>Grant Hayward</v>
      </c>
      <c r="E30" s="163"/>
      <c r="F30" s="163"/>
      <c r="G30" s="163"/>
      <c r="H30" s="164"/>
      <c r="I30" s="110"/>
      <c r="J30" s="168" t="str">
        <f>B14</f>
        <v>Peri Lilii</v>
      </c>
      <c r="K30" s="168"/>
      <c r="L30" s="168"/>
      <c r="M30" s="168"/>
      <c r="N30" s="168"/>
      <c r="O30" s="110"/>
      <c r="P30" s="110" t="s">
        <v>142</v>
      </c>
      <c r="Q30" s="110"/>
      <c r="R30" s="110"/>
      <c r="S30" s="110"/>
      <c r="T30" s="168" t="str">
        <f>B17</f>
        <v>Geoff Lilly</v>
      </c>
      <c r="U30" s="168"/>
      <c r="V30" s="168"/>
      <c r="W30" s="168"/>
      <c r="X30" s="168"/>
      <c r="Y30" s="168"/>
      <c r="Z30" s="107"/>
      <c r="AA30" s="12"/>
    </row>
    <row r="31" spans="2:26" ht="24.75">
      <c r="B31" s="160" t="s">
        <v>127</v>
      </c>
      <c r="C31" s="161"/>
      <c r="D31" s="162" t="str">
        <f>B5</f>
        <v>Gary Oliver</v>
      </c>
      <c r="E31" s="163"/>
      <c r="F31" s="163"/>
      <c r="G31" s="163"/>
      <c r="H31" s="164"/>
      <c r="I31" s="110"/>
      <c r="J31" s="168" t="str">
        <f>B8</f>
        <v>Zac Guja</v>
      </c>
      <c r="K31" s="168"/>
      <c r="L31" s="168"/>
      <c r="M31" s="168"/>
      <c r="N31" s="168"/>
      <c r="O31" s="110"/>
      <c r="P31" s="110" t="s">
        <v>142</v>
      </c>
      <c r="Q31" s="110"/>
      <c r="R31" s="110"/>
      <c r="S31" s="110"/>
      <c r="T31" s="168" t="str">
        <f>B14</f>
        <v>Peri Lilii</v>
      </c>
      <c r="U31" s="168"/>
      <c r="V31" s="168"/>
      <c r="W31" s="168"/>
      <c r="X31" s="168"/>
      <c r="Y31" s="168"/>
      <c r="Z31" s="107"/>
    </row>
  </sheetData>
  <sheetProtection selectLockedCells="1" selectUnlockedCells="1"/>
  <mergeCells count="95">
    <mergeCell ref="B31:C31"/>
    <mergeCell ref="D31:H31"/>
    <mergeCell ref="J31:N31"/>
    <mergeCell ref="T31:Y31"/>
    <mergeCell ref="B29:C29"/>
    <mergeCell ref="D29:H29"/>
    <mergeCell ref="J29:N29"/>
    <mergeCell ref="T29:Y29"/>
    <mergeCell ref="B30:C30"/>
    <mergeCell ref="D30:H30"/>
    <mergeCell ref="J30:N30"/>
    <mergeCell ref="T30:Y30"/>
    <mergeCell ref="B27:C27"/>
    <mergeCell ref="D27:H27"/>
    <mergeCell ref="J27:N27"/>
    <mergeCell ref="T27:Y27"/>
    <mergeCell ref="B28:C28"/>
    <mergeCell ref="D28:H28"/>
    <mergeCell ref="J28:N28"/>
    <mergeCell ref="T28:Y28"/>
    <mergeCell ref="B25:C25"/>
    <mergeCell ref="D25:H25"/>
    <mergeCell ref="J25:N25"/>
    <mergeCell ref="T25:Y25"/>
    <mergeCell ref="B26:C26"/>
    <mergeCell ref="D26:H26"/>
    <mergeCell ref="J26:N26"/>
    <mergeCell ref="T26:Y26"/>
    <mergeCell ref="B23:C23"/>
    <mergeCell ref="D23:H23"/>
    <mergeCell ref="J23:N23"/>
    <mergeCell ref="T23:Y23"/>
    <mergeCell ref="B24:C24"/>
    <mergeCell ref="D24:H24"/>
    <mergeCell ref="J24:N24"/>
    <mergeCell ref="T24:Y24"/>
    <mergeCell ref="M17:M18"/>
    <mergeCell ref="T17:T18"/>
    <mergeCell ref="V17:V18"/>
    <mergeCell ref="X17:X18"/>
    <mergeCell ref="AB17:AB18"/>
    <mergeCell ref="B22:C22"/>
    <mergeCell ref="D22:H22"/>
    <mergeCell ref="J22:N22"/>
    <mergeCell ref="T22:Y22"/>
    <mergeCell ref="P14:P15"/>
    <mergeCell ref="T14:T15"/>
    <mergeCell ref="V14:V15"/>
    <mergeCell ref="X14:X15"/>
    <mergeCell ref="AB14:AB15"/>
    <mergeCell ref="A17:A18"/>
    <mergeCell ref="B17:B18"/>
    <mergeCell ref="D17:D18"/>
    <mergeCell ref="G17:G18"/>
    <mergeCell ref="J17:J18"/>
    <mergeCell ref="P11:P12"/>
    <mergeCell ref="T11:T12"/>
    <mergeCell ref="V11:V12"/>
    <mergeCell ref="X11:X12"/>
    <mergeCell ref="AB11:AB12"/>
    <mergeCell ref="A14:A15"/>
    <mergeCell ref="B14:B15"/>
    <mergeCell ref="D14:D15"/>
    <mergeCell ref="G14:G15"/>
    <mergeCell ref="J14:J15"/>
    <mergeCell ref="P8:P9"/>
    <mergeCell ref="T8:T9"/>
    <mergeCell ref="V8:V9"/>
    <mergeCell ref="X8:X9"/>
    <mergeCell ref="AB8:AB9"/>
    <mergeCell ref="A11:A12"/>
    <mergeCell ref="B11:B12"/>
    <mergeCell ref="D11:D12"/>
    <mergeCell ref="G11:G12"/>
    <mergeCell ref="M11:M12"/>
    <mergeCell ref="P5:P6"/>
    <mergeCell ref="T5:T6"/>
    <mergeCell ref="V5:V6"/>
    <mergeCell ref="X5:X6"/>
    <mergeCell ref="AB5:AB6"/>
    <mergeCell ref="A8:A9"/>
    <mergeCell ref="B8:B9"/>
    <mergeCell ref="D8:D9"/>
    <mergeCell ref="J8:J9"/>
    <mergeCell ref="M8:M9"/>
    <mergeCell ref="D3:E3"/>
    <mergeCell ref="G3:H3"/>
    <mergeCell ref="J3:K3"/>
    <mergeCell ref="M3:N3"/>
    <mergeCell ref="P3:Q3"/>
    <mergeCell ref="A5:A6"/>
    <mergeCell ref="B5:B6"/>
    <mergeCell ref="G5:G6"/>
    <mergeCell ref="J5:J6"/>
    <mergeCell ref="M5:M6"/>
  </mergeCells>
  <conditionalFormatting sqref="Q5 N5 K5 H5 E8 K8 N8 Q8 Q11 N11 H11 E11 E14 H14 K14 Q14 N17 K17 H17 E17">
    <cfRule type="cellIs" priority="1" dxfId="1" operator="greaterThan" stopIfTrue="1">
      <formula>E6</formula>
    </cfRule>
    <cfRule type="cellIs" priority="2" dxfId="0" operator="equal" stopIfTrue="1">
      <formula>E6</formula>
    </cfRule>
  </conditionalFormatting>
  <conditionalFormatting sqref="H6 K6 N6 Q6 Q9 N9 K9 E9 E12 H12 N12 Q12 Q15 K15 H15 E15 E18 H18 K18 N18">
    <cfRule type="cellIs" priority="3" dxfId="1" operator="lessThan" stopIfTrue="1">
      <formula>E5</formula>
    </cfRule>
    <cfRule type="cellIs" priority="4" dxfId="0" operator="equal" stopIfTrue="1">
      <formula>E5</formula>
    </cfRule>
  </conditionalFormatting>
  <conditionalFormatting sqref="P14:P15 G5:G6 D8:D9 D11:D12 D14:D15 D17:D18 G17:G18 G14:G15 G11:G12 J5:J6 J8:J9 J14:J15 J17:J18 M17:M18 M11:M12 M8:M9 M5:M6 P5:P6 P8:P9 P11:P12">
    <cfRule type="cellIs" priority="5" dxfId="1" operator="equal" stopIfTrue="1">
      <formula>"W"</formula>
    </cfRule>
    <cfRule type="cellIs" priority="6" dxfId="0" operator="equal" stopIfTrue="1">
      <formula>"D"</formula>
    </cfRule>
  </conditionalFormatting>
  <printOptions horizontalCentered="1"/>
  <pageMargins left="0.1968503937007874" right="0.1968503937007874" top="0.984251968503937" bottom="0.984251968503937" header="0.5118110236220472" footer="0.5118110236220472"/>
  <pageSetup fitToHeight="1" fitToWidth="1" horizontalDpi="300" verticalDpi="300" orientation="landscape" paperSize="9" scale="68" r:id="rId3"/>
  <drawing r:id="rId2"/>
  <legacyDrawing r:id="rId1"/>
</worksheet>
</file>

<file path=xl/worksheets/sheet10.xml><?xml version="1.0" encoding="utf-8"?>
<worksheet xmlns="http://schemas.openxmlformats.org/spreadsheetml/2006/main" xmlns:r="http://schemas.openxmlformats.org/officeDocument/2006/relationships">
  <sheetPr codeName="Sheet18"/>
  <dimension ref="A1:Z16"/>
  <sheetViews>
    <sheetView zoomScalePageLayoutView="0" workbookViewId="0" topLeftCell="E1">
      <selection activeCell="Z1" sqref="Z1"/>
    </sheetView>
  </sheetViews>
  <sheetFormatPr defaultColWidth="9.140625" defaultRowHeight="12.75"/>
  <cols>
    <col min="1" max="1" width="6.7109375" style="11" customWidth="1"/>
    <col min="2" max="2" width="20.7109375" style="11" customWidth="1"/>
    <col min="3" max="3" width="0.85546875" style="11" customWidth="1"/>
    <col min="4" max="4" width="6.7109375" style="11" customWidth="1"/>
    <col min="5" max="5" width="11.7109375" style="11" customWidth="1"/>
    <col min="6" max="6" width="0.85546875" style="11" customWidth="1"/>
    <col min="7" max="7" width="6.7109375" style="11" customWidth="1"/>
    <col min="8" max="8" width="11.7109375" style="11" customWidth="1"/>
    <col min="9" max="9" width="0.85546875" style="11" customWidth="1"/>
    <col min="10" max="10" width="6.7109375" style="11" customWidth="1"/>
    <col min="11" max="11" width="11.7109375" style="11" customWidth="1"/>
    <col min="12" max="12" width="0.85546875" style="11" customWidth="1"/>
    <col min="13" max="13" width="6.7109375" style="11" customWidth="1"/>
    <col min="14" max="14" width="11.7109375" style="11" customWidth="1"/>
    <col min="15" max="16" width="0.85546875" style="11" customWidth="1"/>
    <col min="17" max="17" width="11.7109375" style="11" customWidth="1"/>
    <col min="18" max="18" width="0.85546875" style="11" customWidth="1"/>
    <col min="19" max="19" width="11.7109375" style="11" customWidth="1"/>
    <col min="20" max="20" width="0.85546875" style="11" customWidth="1"/>
    <col min="21" max="21" width="10.7109375" style="12" customWidth="1"/>
    <col min="22" max="22" width="0.85546875" style="11" customWidth="1"/>
    <col min="23" max="23" width="14.7109375" style="11" customWidth="1"/>
    <col min="24" max="24" width="0.85546875" style="11" customWidth="1"/>
    <col min="25" max="25" width="11.28125" style="11" customWidth="1"/>
    <col min="26" max="26" width="0.85546875" style="11" customWidth="1"/>
    <col min="27" max="16384" width="9.140625" style="11" customWidth="1"/>
  </cols>
  <sheetData>
    <row r="1" spans="1:26" ht="30">
      <c r="A1" s="78" t="s">
        <v>14</v>
      </c>
      <c r="B1" s="8"/>
      <c r="G1" s="7"/>
      <c r="Z1" s="31" t="str">
        <f>'Tournament Setup'!$B$1</f>
        <v>2019  New Zealand National Billiards Championships</v>
      </c>
    </row>
    <row r="3" spans="2:25" s="1" customFormat="1" ht="30" customHeight="1" thickBot="1">
      <c r="B3" s="2" t="s">
        <v>0</v>
      </c>
      <c r="D3" s="150">
        <v>1</v>
      </c>
      <c r="E3" s="150"/>
      <c r="G3" s="150">
        <v>2</v>
      </c>
      <c r="H3" s="150"/>
      <c r="J3" s="150">
        <v>3</v>
      </c>
      <c r="K3" s="150"/>
      <c r="M3" s="150">
        <v>4</v>
      </c>
      <c r="N3" s="150"/>
      <c r="Q3" s="3" t="s">
        <v>1</v>
      </c>
      <c r="S3" s="3" t="s">
        <v>107</v>
      </c>
      <c r="U3" s="6" t="s">
        <v>108</v>
      </c>
      <c r="W3" s="6" t="s">
        <v>3</v>
      </c>
      <c r="Y3" s="3" t="s">
        <v>2</v>
      </c>
    </row>
    <row r="4" spans="1:26" ht="4.5" customHeight="1" thickBot="1">
      <c r="A4" s="17"/>
      <c r="B4" s="18"/>
      <c r="C4" s="19"/>
      <c r="D4" s="20"/>
      <c r="E4" s="20"/>
      <c r="F4" s="20"/>
      <c r="G4" s="20"/>
      <c r="H4" s="20"/>
      <c r="I4" s="20"/>
      <c r="J4" s="20"/>
      <c r="K4" s="20"/>
      <c r="L4" s="20"/>
      <c r="M4" s="20"/>
      <c r="N4" s="20"/>
      <c r="O4" s="21"/>
      <c r="P4" s="17"/>
      <c r="Q4" s="18"/>
      <c r="R4" s="18"/>
      <c r="S4" s="18"/>
      <c r="T4" s="18"/>
      <c r="U4" s="22"/>
      <c r="V4" s="18"/>
      <c r="W4" s="22"/>
      <c r="X4" s="18"/>
      <c r="Y4" s="18"/>
      <c r="Z4" s="23"/>
    </row>
    <row r="5" spans="1:26" ht="30" customHeight="1">
      <c r="A5" s="151">
        <v>1</v>
      </c>
      <c r="B5" s="178"/>
      <c r="C5" s="4"/>
      <c r="D5" s="79"/>
      <c r="E5" s="79"/>
      <c r="F5" s="80"/>
      <c r="G5" s="176">
        <f>IF(AND(H5&lt;&gt;"",H6&lt;&gt;""),IF(H5&gt;H6,"W","L"),"")</f>
      </c>
      <c r="H5" s="76"/>
      <c r="I5" s="80"/>
      <c r="J5" s="176">
        <f>IF(AND(K5&lt;&gt;"",K6&lt;&gt;""),IF(K5&gt;K6,"W","L"),"")</f>
      </c>
      <c r="K5" s="76"/>
      <c r="L5" s="80"/>
      <c r="M5" s="176">
        <f>IF(AND(N5&lt;&gt;"",N6&lt;&gt;""),IF(N5&gt;N6,"W","L"),"")</f>
      </c>
      <c r="N5" s="76"/>
      <c r="O5" s="9"/>
      <c r="P5" s="10"/>
      <c r="Q5" s="173">
        <f>IF(SUM(D5:N6)&gt;0,COUNTIF(D5:N6,"W"),"")</f>
      </c>
      <c r="S5" s="174">
        <f>IF(Q5&lt;&gt;"",SUM(N5,K5,H5,E5),"")</f>
      </c>
      <c r="U5" s="174">
        <f>IF(Q5&lt;&gt;"",SUM(E6,H6,K6,N6),"")</f>
      </c>
      <c r="W5" s="65">
        <f>IF(S5&lt;&gt;"",S5-U5,"")</f>
      </c>
      <c r="Y5" s="180"/>
      <c r="Z5" s="24"/>
    </row>
    <row r="6" spans="1:26" ht="30" customHeight="1" thickBot="1">
      <c r="A6" s="152"/>
      <c r="B6" s="179"/>
      <c r="C6" s="4"/>
      <c r="D6" s="79"/>
      <c r="E6" s="79"/>
      <c r="F6" s="80"/>
      <c r="G6" s="177"/>
      <c r="H6" s="77"/>
      <c r="I6" s="80"/>
      <c r="J6" s="177"/>
      <c r="K6" s="77"/>
      <c r="L6" s="80"/>
      <c r="M6" s="177"/>
      <c r="N6" s="77"/>
      <c r="O6" s="9"/>
      <c r="P6" s="10"/>
      <c r="Q6" s="173"/>
      <c r="S6" s="175"/>
      <c r="U6" s="175"/>
      <c r="W6" s="67">
        <f>IF(S5&lt;&gt;"",S5/SUM(S5,U5),"")</f>
      </c>
      <c r="Y6" s="180"/>
      <c r="Z6" s="24"/>
    </row>
    <row r="7" spans="1:26" ht="4.5" customHeight="1" thickBot="1">
      <c r="A7" s="10"/>
      <c r="B7" s="81"/>
      <c r="C7" s="25"/>
      <c r="D7" s="80"/>
      <c r="E7" s="80"/>
      <c r="F7" s="80"/>
      <c r="G7" s="80"/>
      <c r="H7" s="80"/>
      <c r="I7" s="80"/>
      <c r="J7" s="80"/>
      <c r="K7" s="80"/>
      <c r="L7" s="80"/>
      <c r="M7" s="80"/>
      <c r="N7" s="80"/>
      <c r="O7" s="9"/>
      <c r="P7" s="10"/>
      <c r="W7" s="12"/>
      <c r="Z7" s="24"/>
    </row>
    <row r="8" spans="1:26" ht="30" customHeight="1">
      <c r="A8" s="151">
        <v>2</v>
      </c>
      <c r="B8" s="178"/>
      <c r="C8" s="4"/>
      <c r="D8" s="176">
        <f>IF(AND(E8&lt;&gt;"",E9&lt;&gt;""),IF(E8&gt;E9,"W","L"),"")</f>
      </c>
      <c r="E8" s="76"/>
      <c r="F8" s="80"/>
      <c r="G8" s="79"/>
      <c r="H8" s="79"/>
      <c r="I8" s="80"/>
      <c r="J8" s="176">
        <f>IF(AND(K8&lt;&gt;"",K9&lt;&gt;""),IF(K8&gt;K9,"W","L"),"")</f>
      </c>
      <c r="K8" s="76"/>
      <c r="L8" s="80"/>
      <c r="M8" s="176">
        <f>IF(AND(N8&lt;&gt;"",N9&lt;&gt;""),IF(N8&gt;N9,"W","L"),"")</f>
      </c>
      <c r="N8" s="76"/>
      <c r="O8" s="9"/>
      <c r="P8" s="10"/>
      <c r="Q8" s="173">
        <f>IF(SUM(D8:N9)&gt;0,COUNTIF(D8:N9,"W"),"")</f>
      </c>
      <c r="S8" s="174">
        <f>IF(Q8&lt;&gt;"",SUM(N8,K8,H8,E8),"")</f>
      </c>
      <c r="U8" s="174">
        <f>IF(Q8&lt;&gt;"",SUM(E9,H9,K9,N9),"")</f>
      </c>
      <c r="W8" s="65">
        <f>IF(S8&lt;&gt;"",S8-U8,"")</f>
      </c>
      <c r="Y8" s="180"/>
      <c r="Z8" s="24"/>
    </row>
    <row r="9" spans="1:26" ht="30" customHeight="1" thickBot="1">
      <c r="A9" s="152"/>
      <c r="B9" s="179"/>
      <c r="C9" s="4"/>
      <c r="D9" s="177"/>
      <c r="E9" s="77"/>
      <c r="F9" s="80"/>
      <c r="G9" s="79"/>
      <c r="H9" s="79"/>
      <c r="I9" s="80"/>
      <c r="J9" s="177"/>
      <c r="K9" s="77"/>
      <c r="L9" s="80"/>
      <c r="M9" s="177"/>
      <c r="N9" s="77"/>
      <c r="O9" s="9"/>
      <c r="P9" s="10"/>
      <c r="Q9" s="173"/>
      <c r="S9" s="175"/>
      <c r="U9" s="175"/>
      <c r="W9" s="67">
        <f>IF(S8&lt;&gt;"",S8/SUM(S8,U8),"")</f>
      </c>
      <c r="Y9" s="180"/>
      <c r="Z9" s="24"/>
    </row>
    <row r="10" spans="1:26" ht="4.5" customHeight="1" thickBot="1">
      <c r="A10" s="10"/>
      <c r="B10" s="81"/>
      <c r="C10" s="25"/>
      <c r="D10" s="80"/>
      <c r="E10" s="80"/>
      <c r="F10" s="80"/>
      <c r="G10" s="80"/>
      <c r="H10" s="80"/>
      <c r="I10" s="80"/>
      <c r="J10" s="80"/>
      <c r="K10" s="80"/>
      <c r="L10" s="80"/>
      <c r="M10" s="80"/>
      <c r="N10" s="80"/>
      <c r="O10" s="9"/>
      <c r="P10" s="10"/>
      <c r="W10" s="12"/>
      <c r="Z10" s="24"/>
    </row>
    <row r="11" spans="1:26" ht="30" customHeight="1">
      <c r="A11" s="151">
        <v>3</v>
      </c>
      <c r="B11" s="178"/>
      <c r="C11" s="4"/>
      <c r="D11" s="176">
        <f>IF(AND(E11&lt;&gt;"",E12&lt;&gt;""),IF(E11&gt;E12,"W","L"),"")</f>
      </c>
      <c r="E11" s="76"/>
      <c r="F11" s="80"/>
      <c r="G11" s="176">
        <f>IF(AND(H11&lt;&gt;"",H12&lt;&gt;""),IF(H11&gt;H12,"W","L"),"")</f>
      </c>
      <c r="H11" s="76"/>
      <c r="I11" s="80"/>
      <c r="J11" s="79"/>
      <c r="K11" s="79"/>
      <c r="L11" s="80"/>
      <c r="M11" s="176">
        <f>IF(AND(N11&lt;&gt;"",N12&lt;&gt;""),IF(N11&gt;N12,"W","L"),"")</f>
      </c>
      <c r="N11" s="76"/>
      <c r="O11" s="9"/>
      <c r="P11" s="10"/>
      <c r="Q11" s="173">
        <f>IF(SUM(D11:N12)&gt;0,COUNTIF(D11:N12,"W"),"")</f>
      </c>
      <c r="S11" s="174">
        <f>IF(Q11&lt;&gt;"",SUM(N11,K11,H11,E11),"")</f>
      </c>
      <c r="U11" s="174">
        <f>IF(Q11&lt;&gt;"",SUM(E12,H12,K12,N12),"")</f>
      </c>
      <c r="W11" s="65">
        <f>IF(S11&lt;&gt;"",S11-U11,"")</f>
      </c>
      <c r="Y11" s="180"/>
      <c r="Z11" s="24"/>
    </row>
    <row r="12" spans="1:26" ht="30" customHeight="1" thickBot="1">
      <c r="A12" s="152"/>
      <c r="B12" s="179"/>
      <c r="C12" s="4"/>
      <c r="D12" s="177"/>
      <c r="E12" s="77"/>
      <c r="F12" s="80"/>
      <c r="G12" s="177"/>
      <c r="H12" s="77"/>
      <c r="I12" s="80"/>
      <c r="J12" s="79"/>
      <c r="K12" s="79"/>
      <c r="L12" s="80"/>
      <c r="M12" s="177"/>
      <c r="N12" s="77"/>
      <c r="O12" s="9"/>
      <c r="P12" s="10"/>
      <c r="Q12" s="173"/>
      <c r="S12" s="175"/>
      <c r="U12" s="175"/>
      <c r="W12" s="67">
        <f>IF(S11&lt;&gt;"",S11/SUM(S11,U11),"")</f>
      </c>
      <c r="Y12" s="180"/>
      <c r="Z12" s="24"/>
    </row>
    <row r="13" spans="1:26" ht="4.5" customHeight="1" thickBot="1">
      <c r="A13" s="10"/>
      <c r="B13" s="81"/>
      <c r="C13" s="25"/>
      <c r="D13" s="80"/>
      <c r="E13" s="80"/>
      <c r="F13" s="80"/>
      <c r="G13" s="80"/>
      <c r="H13" s="80"/>
      <c r="I13" s="80"/>
      <c r="J13" s="80"/>
      <c r="K13" s="80"/>
      <c r="L13" s="80"/>
      <c r="M13" s="80"/>
      <c r="N13" s="80"/>
      <c r="O13" s="9"/>
      <c r="P13" s="10"/>
      <c r="W13" s="12"/>
      <c r="Z13" s="24"/>
    </row>
    <row r="14" spans="1:26" ht="30" customHeight="1">
      <c r="A14" s="151">
        <v>4</v>
      </c>
      <c r="B14" s="178"/>
      <c r="C14" s="4"/>
      <c r="D14" s="176">
        <f>IF(AND(E14&lt;&gt;"",E15&lt;&gt;""),IF(E14&gt;E15,"W","L"),"")</f>
      </c>
      <c r="E14" s="76"/>
      <c r="F14" s="80"/>
      <c r="G14" s="176">
        <f>IF(AND(H14&lt;&gt;"",H15&lt;&gt;""),IF(H14&gt;H15,"W","L"),"")</f>
      </c>
      <c r="H14" s="76"/>
      <c r="I14" s="80"/>
      <c r="J14" s="176">
        <f>IF(AND(K14&lt;&gt;"",K15&lt;&gt;""),IF(K14&gt;K15,"W","L"),"")</f>
      </c>
      <c r="K14" s="76"/>
      <c r="L14" s="80"/>
      <c r="M14" s="79"/>
      <c r="N14" s="79"/>
      <c r="O14" s="9"/>
      <c r="P14" s="10"/>
      <c r="Q14" s="173">
        <f>IF(SUM(D14:N15)&gt;0,COUNTIF(D14:N15,"W"),"")</f>
      </c>
      <c r="S14" s="174">
        <f>IF(Q14&lt;&gt;"",SUM(N14,K14,H14,E14),"")</f>
      </c>
      <c r="U14" s="174">
        <f>IF(Q14&lt;&gt;"",SUM(E15,H15,K15,N15),"")</f>
      </c>
      <c r="W14" s="65">
        <f>IF(S14&lt;&gt;"",S14-U14,"")</f>
      </c>
      <c r="Y14" s="180"/>
      <c r="Z14" s="24"/>
    </row>
    <row r="15" spans="1:26" ht="30" customHeight="1" thickBot="1">
      <c r="A15" s="152"/>
      <c r="B15" s="179"/>
      <c r="C15" s="4"/>
      <c r="D15" s="177"/>
      <c r="E15" s="77"/>
      <c r="F15" s="80"/>
      <c r="G15" s="177"/>
      <c r="H15" s="77"/>
      <c r="I15" s="80"/>
      <c r="J15" s="177"/>
      <c r="K15" s="77"/>
      <c r="L15" s="80"/>
      <c r="M15" s="79"/>
      <c r="N15" s="79"/>
      <c r="O15" s="9"/>
      <c r="P15" s="10"/>
      <c r="Q15" s="173"/>
      <c r="S15" s="175"/>
      <c r="U15" s="175"/>
      <c r="W15" s="67">
        <f>IF(S14&lt;&gt;"",S14/SUM(S14,U14),"")</f>
      </c>
      <c r="Y15" s="180"/>
      <c r="Z15" s="24"/>
    </row>
    <row r="16" spans="1:26" ht="4.5" customHeight="1" thickBot="1">
      <c r="A16" s="14"/>
      <c r="B16" s="15"/>
      <c r="C16" s="26"/>
      <c r="D16" s="5"/>
      <c r="E16" s="5"/>
      <c r="F16" s="5"/>
      <c r="G16" s="5"/>
      <c r="H16" s="5"/>
      <c r="I16" s="5"/>
      <c r="J16" s="5"/>
      <c r="K16" s="5"/>
      <c r="L16" s="5"/>
      <c r="M16" s="5"/>
      <c r="N16" s="5"/>
      <c r="O16" s="13"/>
      <c r="P16" s="14"/>
      <c r="Q16" s="15"/>
      <c r="R16" s="15"/>
      <c r="S16" s="15"/>
      <c r="T16" s="15"/>
      <c r="U16" s="16"/>
      <c r="V16" s="15"/>
      <c r="W16" s="16"/>
      <c r="X16" s="15"/>
      <c r="Y16" s="15"/>
      <c r="Z16" s="27"/>
    </row>
  </sheetData>
  <sheetProtection/>
  <mergeCells count="40">
    <mergeCell ref="Q14:Q15"/>
    <mergeCell ref="S14:S15"/>
    <mergeCell ref="U14:U15"/>
    <mergeCell ref="Y14:Y15"/>
    <mergeCell ref="A11:A12"/>
    <mergeCell ref="B11:B12"/>
    <mergeCell ref="D11:D12"/>
    <mergeCell ref="G11:G12"/>
    <mergeCell ref="Y11:Y12"/>
    <mergeCell ref="A14:A15"/>
    <mergeCell ref="B14:B15"/>
    <mergeCell ref="D14:D15"/>
    <mergeCell ref="G14:G15"/>
    <mergeCell ref="J14:J15"/>
    <mergeCell ref="U8:U9"/>
    <mergeCell ref="Y8:Y9"/>
    <mergeCell ref="M11:M12"/>
    <mergeCell ref="Q11:Q12"/>
    <mergeCell ref="S11:S12"/>
    <mergeCell ref="U11:U12"/>
    <mergeCell ref="J5:J6"/>
    <mergeCell ref="D3:E3"/>
    <mergeCell ref="Y5:Y6"/>
    <mergeCell ref="A8:A9"/>
    <mergeCell ref="B8:B9"/>
    <mergeCell ref="D8:D9"/>
    <mergeCell ref="J8:J9"/>
    <mergeCell ref="M8:M9"/>
    <mergeCell ref="Q8:Q9"/>
    <mergeCell ref="S8:S9"/>
    <mergeCell ref="G3:H3"/>
    <mergeCell ref="J3:K3"/>
    <mergeCell ref="Q5:Q6"/>
    <mergeCell ref="S5:S6"/>
    <mergeCell ref="U5:U6"/>
    <mergeCell ref="A5:A6"/>
    <mergeCell ref="M3:N3"/>
    <mergeCell ref="M5:M6"/>
    <mergeCell ref="B5:B6"/>
    <mergeCell ref="G5:G6"/>
  </mergeCells>
  <conditionalFormatting sqref="H5 K5 N5 N8 K8 E8 E11 H11 N11 K14 H14 E14">
    <cfRule type="cellIs" priority="1" dxfId="1" operator="greaterThan" stopIfTrue="1">
      <formula>E6</formula>
    </cfRule>
  </conditionalFormatting>
  <conditionalFormatting sqref="H6 K6 N6 N9 K9 E9 E12 H12 N12 K15 H15 E15">
    <cfRule type="cellIs" priority="2" dxfId="1" operator="lessThan" stopIfTrue="1">
      <formula>E5</formula>
    </cfRule>
  </conditionalFormatting>
  <conditionalFormatting sqref="G5:G6 J5:J6 M5:M6 M8:M9 J8:J9 D8:D9 D11:D12 G11:G12 M11:M12 J14:J15 G14:G15 D14:D15">
    <cfRule type="cellIs" priority="3" dxfId="1" operator="equal" stopIfTrue="1">
      <formula>"W"</formula>
    </cfRule>
  </conditionalFormatting>
  <printOptions/>
  <pageMargins left="0.75" right="0.75" top="1" bottom="1" header="0.5" footer="0.5"/>
  <pageSetup orientation="portrait" paperSize="9"/>
  <drawing r:id="rId1"/>
</worksheet>
</file>

<file path=xl/worksheets/sheet11.xml><?xml version="1.0" encoding="utf-8"?>
<worksheet xmlns="http://schemas.openxmlformats.org/spreadsheetml/2006/main" xmlns:r="http://schemas.openxmlformats.org/officeDocument/2006/relationships">
  <sheetPr codeName="Sheet10">
    <pageSetUpPr fitToPage="1"/>
  </sheetPr>
  <dimension ref="A1:Z24"/>
  <sheetViews>
    <sheetView showGridLines="0" showRowColHeaders="0" showZeros="0" zoomScale="83" zoomScaleNormal="83" zoomScalePageLayoutView="0" workbookViewId="0" topLeftCell="A1">
      <selection activeCell="S5" sqref="S5:S6"/>
    </sheetView>
  </sheetViews>
  <sheetFormatPr defaultColWidth="9.140625" defaultRowHeight="12.75"/>
  <cols>
    <col min="1" max="1" width="6.7109375" style="11" customWidth="1"/>
    <col min="2" max="2" width="32.7109375" style="11" customWidth="1"/>
    <col min="3" max="3" width="0.85546875" style="11" hidden="1" customWidth="1"/>
    <col min="4" max="4" width="6.7109375" style="11" customWidth="1"/>
    <col min="5" max="5" width="11.7109375" style="11" customWidth="1"/>
    <col min="6" max="6" width="0.85546875" style="11" hidden="1" customWidth="1"/>
    <col min="7" max="7" width="6.7109375" style="11" customWidth="1"/>
    <col min="8" max="8" width="11.7109375" style="11" customWidth="1"/>
    <col min="9" max="9" width="0.85546875" style="11" hidden="1" customWidth="1"/>
    <col min="10" max="10" width="6.7109375" style="11" customWidth="1"/>
    <col min="11" max="11" width="11.7109375" style="11" customWidth="1"/>
    <col min="12" max="12" width="0.85546875" style="11" hidden="1" customWidth="1"/>
    <col min="13" max="13" width="6.7109375" style="11" customWidth="1"/>
    <col min="14" max="14" width="11.7109375" style="11" customWidth="1"/>
    <col min="15" max="16" width="0.85546875" style="11" hidden="1" customWidth="1"/>
    <col min="17" max="17" width="11.7109375" style="11" customWidth="1"/>
    <col min="18" max="18" width="0.71875" style="11" hidden="1" customWidth="1"/>
    <col min="19" max="19" width="11.7109375" style="11" customWidth="1"/>
    <col min="20" max="20" width="0.85546875" style="11" hidden="1" customWidth="1"/>
    <col min="21" max="21" width="10.7109375" style="12" customWidth="1"/>
    <col min="22" max="22" width="0.85546875" style="11" hidden="1" customWidth="1"/>
    <col min="23" max="23" width="14.7109375" style="11" customWidth="1"/>
    <col min="24" max="24" width="0.85546875" style="11" hidden="1" customWidth="1"/>
    <col min="25" max="25" width="11.28125" style="11" customWidth="1"/>
    <col min="26" max="26" width="0.85546875" style="11" customWidth="1"/>
    <col min="27" max="27" width="9.140625" style="11" customWidth="1"/>
    <col min="28" max="28" width="8.57421875" style="11" customWidth="1"/>
    <col min="29" max="29" width="3.421875" style="11" customWidth="1"/>
    <col min="30" max="30" width="8.57421875" style="11" customWidth="1"/>
    <col min="31" max="31" width="4.57421875" style="11" customWidth="1"/>
    <col min="32" max="16384" width="9.140625" style="11" customWidth="1"/>
  </cols>
  <sheetData>
    <row r="1" spans="1:26" ht="30">
      <c r="A1" s="78" t="s">
        <v>14</v>
      </c>
      <c r="B1" s="8"/>
      <c r="D1" s="126">
        <v>4</v>
      </c>
      <c r="G1" s="7"/>
      <c r="Z1" s="31" t="str">
        <f>'Tournament Setup'!$B$1</f>
        <v>2019  New Zealand National Billiards Championships</v>
      </c>
    </row>
    <row r="2" ht="12.75"/>
    <row r="3" spans="2:25" s="1" customFormat="1" ht="30" customHeight="1" thickBot="1">
      <c r="B3" s="97" t="s">
        <v>0</v>
      </c>
      <c r="D3" s="150">
        <v>1</v>
      </c>
      <c r="E3" s="150"/>
      <c r="G3" s="150">
        <v>2</v>
      </c>
      <c r="H3" s="150"/>
      <c r="J3" s="150">
        <v>3</v>
      </c>
      <c r="K3" s="150"/>
      <c r="M3" s="150">
        <v>4</v>
      </c>
      <c r="N3" s="150"/>
      <c r="Q3" s="3" t="s">
        <v>1</v>
      </c>
      <c r="S3" s="3" t="s">
        <v>107</v>
      </c>
      <c r="U3" s="6" t="s">
        <v>108</v>
      </c>
      <c r="W3" s="6" t="s">
        <v>3</v>
      </c>
      <c r="Y3" s="3" t="s">
        <v>2</v>
      </c>
    </row>
    <row r="4" spans="1:26" ht="4.5" customHeight="1" thickBot="1">
      <c r="A4" s="17"/>
      <c r="B4" s="18"/>
      <c r="C4" s="19"/>
      <c r="D4" s="20"/>
      <c r="E4" s="20"/>
      <c r="F4" s="20"/>
      <c r="G4" s="20"/>
      <c r="H4" s="20"/>
      <c r="I4" s="20"/>
      <c r="J4" s="20"/>
      <c r="K4" s="20"/>
      <c r="L4" s="20"/>
      <c r="M4" s="20"/>
      <c r="N4" s="20"/>
      <c r="O4" s="21"/>
      <c r="P4" s="17"/>
      <c r="Q4" s="18"/>
      <c r="R4" s="18"/>
      <c r="S4" s="18"/>
      <c r="T4" s="18"/>
      <c r="U4" s="22"/>
      <c r="V4" s="18"/>
      <c r="W4" s="22"/>
      <c r="X4" s="18"/>
      <c r="Y4" s="18"/>
      <c r="Z4" s="23"/>
    </row>
    <row r="5" spans="1:26" ht="30" customHeight="1">
      <c r="A5" s="151">
        <v>1</v>
      </c>
      <c r="B5" s="153"/>
      <c r="C5" s="4"/>
      <c r="D5" s="101"/>
      <c r="E5" s="101"/>
      <c r="F5" s="102"/>
      <c r="G5" s="155">
        <f>IF(AND(H5&lt;&gt;"",H6&lt;&gt;""),IF(H5&gt;H6,"W",IF(H5&lt;H6,"L","D")),"")</f>
      </c>
      <c r="H5" s="103"/>
      <c r="I5" s="102"/>
      <c r="J5" s="155">
        <f>IF(AND(K5&lt;&gt;"",K6&lt;&gt;""),IF(K5&gt;K6,"W",IF(K5&lt;K6,"L","D")),"")</f>
      </c>
      <c r="K5" s="103"/>
      <c r="L5" s="102"/>
      <c r="M5" s="155">
        <f>IF(AND(N5&lt;&gt;"",N6&lt;&gt;""),IF(N5&gt;N6,"W",IF(N5&lt;N6,"L","D")),"")</f>
      </c>
      <c r="N5" s="103"/>
      <c r="O5" s="9"/>
      <c r="P5" s="10"/>
      <c r="Q5" s="173">
        <f>IF(SUM(D5:N6)&gt;0,COUNTIF(D5:N6,"W")+COUNTIF(A5:M6,"D")/2,"")</f>
      </c>
      <c r="S5" s="158">
        <f>IF(Q5&lt;&gt;"",SUM(N5,K5,H5,E5),"")</f>
      </c>
      <c r="U5" s="158">
        <f>IF(Q5&lt;&gt;"",SUM(E6,H6,K6,N6),"")</f>
      </c>
      <c r="W5" s="65">
        <f>IF(S5&lt;&gt;"",S5-U5,"")</f>
      </c>
      <c r="Y5" s="180"/>
      <c r="Z5" s="24"/>
    </row>
    <row r="6" spans="1:26" ht="30" customHeight="1" thickBot="1">
      <c r="A6" s="152"/>
      <c r="B6" s="154"/>
      <c r="C6" s="4"/>
      <c r="D6" s="101"/>
      <c r="E6" s="101"/>
      <c r="F6" s="102"/>
      <c r="G6" s="156"/>
      <c r="H6" s="104"/>
      <c r="I6" s="102"/>
      <c r="J6" s="156"/>
      <c r="K6" s="104"/>
      <c r="L6" s="102"/>
      <c r="M6" s="156"/>
      <c r="N6" s="104"/>
      <c r="O6" s="9"/>
      <c r="P6" s="10"/>
      <c r="Q6" s="173"/>
      <c r="S6" s="159"/>
      <c r="U6" s="159"/>
      <c r="W6" s="117">
        <f>IF(S5&lt;&gt;"",S5/SUM(S5,U5),"")</f>
      </c>
      <c r="Y6" s="180"/>
      <c r="Z6" s="24"/>
    </row>
    <row r="7" spans="1:26" ht="4.5" customHeight="1" thickBot="1">
      <c r="A7" s="10"/>
      <c r="B7" s="98"/>
      <c r="C7" s="25"/>
      <c r="D7" s="102"/>
      <c r="E7" s="102"/>
      <c r="F7" s="102"/>
      <c r="G7" s="102"/>
      <c r="H7" s="102"/>
      <c r="I7" s="102"/>
      <c r="J7" s="102"/>
      <c r="K7" s="102"/>
      <c r="L7" s="102"/>
      <c r="M7" s="102"/>
      <c r="N7" s="102"/>
      <c r="O7" s="9"/>
      <c r="P7" s="10"/>
      <c r="W7" s="12"/>
      <c r="Z7" s="24"/>
    </row>
    <row r="8" spans="1:26" ht="30" customHeight="1">
      <c r="A8" s="151">
        <v>2</v>
      </c>
      <c r="B8" s="153"/>
      <c r="C8" s="4"/>
      <c r="D8" s="155">
        <f>IF(AND(E8&lt;&gt;"",E9&lt;&gt;""),IF(E8&gt;E9,"W",IF(E8&lt;E9,"L","D")),"")</f>
      </c>
      <c r="E8" s="103"/>
      <c r="F8" s="102"/>
      <c r="G8" s="101"/>
      <c r="H8" s="101"/>
      <c r="I8" s="102"/>
      <c r="J8" s="155">
        <f>IF(AND(K8&lt;&gt;"",K9&lt;&gt;""),IF(K8&gt;K9,"W",IF(K8&lt;K9,"L","D")),"")</f>
      </c>
      <c r="K8" s="103"/>
      <c r="L8" s="102"/>
      <c r="M8" s="155">
        <f>IF(AND(N8&lt;&gt;"",N9&lt;&gt;""),IF(N8&gt;N9,"W",IF(N8&lt;N9,"L","D")),"")</f>
      </c>
      <c r="N8" s="103"/>
      <c r="O8" s="9"/>
      <c r="P8" s="10"/>
      <c r="Q8" s="157">
        <f>IF(SUM(D8:N9)&gt;0,COUNTIF(A8:M9,"W")+COUNTIF(A8:M9,"D")/2,"")</f>
      </c>
      <c r="S8" s="174">
        <f>IF(Q8&lt;&gt;"",SUM(N8,K8,H8,E8),"")</f>
      </c>
      <c r="U8" s="174">
        <f>IF(Q8&lt;&gt;"",SUM(E9,H9,K9,N9),"")</f>
      </c>
      <c r="W8" s="65">
        <f>IF(S8&lt;&gt;"",S8-U8,"")</f>
      </c>
      <c r="Y8" s="180"/>
      <c r="Z8" s="24"/>
    </row>
    <row r="9" spans="1:26" ht="30" customHeight="1" thickBot="1">
      <c r="A9" s="152"/>
      <c r="B9" s="154"/>
      <c r="C9" s="4"/>
      <c r="D9" s="156"/>
      <c r="E9" s="104"/>
      <c r="F9" s="102"/>
      <c r="G9" s="101"/>
      <c r="H9" s="101"/>
      <c r="I9" s="102"/>
      <c r="J9" s="156"/>
      <c r="K9" s="104"/>
      <c r="L9" s="102"/>
      <c r="M9" s="156"/>
      <c r="N9" s="104"/>
      <c r="O9" s="9"/>
      <c r="P9" s="10"/>
      <c r="Q9" s="157"/>
      <c r="S9" s="175"/>
      <c r="U9" s="175"/>
      <c r="W9" s="117">
        <f>IF(S8&lt;&gt;"",S8/SUM(S8,U8),"")</f>
      </c>
      <c r="Y9" s="180"/>
      <c r="Z9" s="24"/>
    </row>
    <row r="10" spans="1:26" ht="4.5" customHeight="1" thickBot="1">
      <c r="A10" s="10"/>
      <c r="B10" s="98"/>
      <c r="C10" s="25"/>
      <c r="D10" s="102"/>
      <c r="E10" s="102"/>
      <c r="F10" s="102"/>
      <c r="G10" s="102"/>
      <c r="H10" s="102"/>
      <c r="I10" s="102"/>
      <c r="J10" s="102"/>
      <c r="K10" s="102"/>
      <c r="L10" s="102"/>
      <c r="M10" s="102"/>
      <c r="N10" s="102"/>
      <c r="O10" s="9"/>
      <c r="P10" s="10"/>
      <c r="W10" s="12"/>
      <c r="Z10" s="24"/>
    </row>
    <row r="11" spans="1:26" ht="30" customHeight="1">
      <c r="A11" s="151">
        <v>3</v>
      </c>
      <c r="B11" s="153"/>
      <c r="C11" s="4"/>
      <c r="D11" s="155">
        <f>IF(AND(E11&lt;&gt;"",E12&lt;&gt;""),IF(E11&gt;E12,"W",IF(E11&lt;E12,"L","D")),"")</f>
      </c>
      <c r="E11" s="103"/>
      <c r="F11" s="102"/>
      <c r="G11" s="155">
        <f>IF(AND(H11&lt;&gt;"",H12&lt;&gt;""),IF(H11&gt;H12,"W",IF(H11&lt;H12,"L","D")),"")</f>
      </c>
      <c r="H11" s="103"/>
      <c r="I11" s="102"/>
      <c r="J11" s="101"/>
      <c r="K11" s="101"/>
      <c r="L11" s="102"/>
      <c r="M11" s="155">
        <f>IF(AND(N11&lt;&gt;"",N12&lt;&gt;""),IF(N11&gt;N12,"W",IF(N11&lt;N12,"L","D")),"")</f>
      </c>
      <c r="N11" s="103"/>
      <c r="O11" s="9"/>
      <c r="P11" s="10"/>
      <c r="Q11" s="157">
        <f>IF(SUM(D11:N12)&gt;0,COUNTIF(A11:M12,"W")+COUNTIF(A11:M12,"D")/2,"")</f>
      </c>
      <c r="S11" s="174">
        <f>IF(Q11&lt;&gt;"",SUM(N11,K11,H11,E11),"")</f>
      </c>
      <c r="U11" s="174">
        <f>IF(Q11&lt;&gt;"",SUM(E12,H12,K12,N12),"")</f>
      </c>
      <c r="W11" s="65">
        <f>IF(S11&lt;&gt;"",S11-U11,"")</f>
      </c>
      <c r="Y11" s="180"/>
      <c r="Z11" s="24"/>
    </row>
    <row r="12" spans="1:26" ht="30" customHeight="1" thickBot="1">
      <c r="A12" s="152"/>
      <c r="B12" s="154"/>
      <c r="C12" s="4"/>
      <c r="D12" s="156"/>
      <c r="E12" s="104"/>
      <c r="F12" s="102"/>
      <c r="G12" s="156"/>
      <c r="H12" s="104"/>
      <c r="I12" s="102"/>
      <c r="J12" s="101"/>
      <c r="K12" s="101"/>
      <c r="L12" s="102"/>
      <c r="M12" s="156"/>
      <c r="N12" s="104"/>
      <c r="O12" s="9"/>
      <c r="P12" s="10"/>
      <c r="Q12" s="157"/>
      <c r="S12" s="175"/>
      <c r="U12" s="175"/>
      <c r="W12" s="117">
        <f>IF(S11&lt;&gt;"",S11/SUM(S11,U11),"")</f>
      </c>
      <c r="Y12" s="180"/>
      <c r="Z12" s="24"/>
    </row>
    <row r="13" spans="1:26" ht="4.5" customHeight="1" thickBot="1">
      <c r="A13" s="10"/>
      <c r="B13" s="98"/>
      <c r="C13" s="25"/>
      <c r="D13" s="102"/>
      <c r="E13" s="102"/>
      <c r="F13" s="102"/>
      <c r="G13" s="102"/>
      <c r="H13" s="102"/>
      <c r="I13" s="102"/>
      <c r="J13" s="102"/>
      <c r="K13" s="102"/>
      <c r="L13" s="102"/>
      <c r="M13" s="102"/>
      <c r="N13" s="102"/>
      <c r="O13" s="9"/>
      <c r="P13" s="10"/>
      <c r="W13" s="12"/>
      <c r="Z13" s="24"/>
    </row>
    <row r="14" spans="1:26" ht="30" customHeight="1">
      <c r="A14" s="151">
        <v>4</v>
      </c>
      <c r="B14" s="153"/>
      <c r="C14" s="4"/>
      <c r="D14" s="155">
        <f>IF(AND(E14&lt;&gt;"",E15&lt;&gt;""),IF(E14&gt;E15,"W",IF(E14&lt;E15,"L","D")),"")</f>
      </c>
      <c r="E14" s="103"/>
      <c r="F14" s="102"/>
      <c r="G14" s="155">
        <f>IF(AND(H14&lt;&gt;"",H15&lt;&gt;""),IF(H14&gt;H15,"W",IF(H14&lt;H15,"L","D")),"")</f>
      </c>
      <c r="H14" s="103"/>
      <c r="I14" s="102"/>
      <c r="J14" s="155">
        <f>IF(AND(K14&lt;&gt;"",K15&lt;&gt;""),IF(K14&gt;K15,"W",IF(K14&lt;K15,"L","D")),"")</f>
      </c>
      <c r="K14" s="103"/>
      <c r="L14" s="102"/>
      <c r="M14" s="101"/>
      <c r="N14" s="101"/>
      <c r="O14" s="9"/>
      <c r="P14" s="10"/>
      <c r="Q14" s="157">
        <f>IF(SUM(D14:N15)&gt;0,COUNTIF(A14:M15,"W")+COUNTIF(A14:M15,"D")/2,"")</f>
      </c>
      <c r="S14" s="174">
        <f>IF(Q14&lt;&gt;"",SUM(N14,K14,H14,E14),"")</f>
      </c>
      <c r="U14" s="174">
        <f>IF(Q14&lt;&gt;"",SUM(E15,H15,K15,N15),"")</f>
      </c>
      <c r="W14" s="65">
        <f>IF(S14&lt;&gt;"",S14-U14,"")</f>
      </c>
      <c r="Y14" s="180"/>
      <c r="Z14" s="24"/>
    </row>
    <row r="15" spans="1:26" ht="30" customHeight="1" thickBot="1">
      <c r="A15" s="152"/>
      <c r="B15" s="154"/>
      <c r="C15" s="4"/>
      <c r="D15" s="156"/>
      <c r="E15" s="104"/>
      <c r="F15" s="102"/>
      <c r="G15" s="156"/>
      <c r="H15" s="104"/>
      <c r="I15" s="102"/>
      <c r="J15" s="156"/>
      <c r="K15" s="104"/>
      <c r="L15" s="102"/>
      <c r="M15" s="101"/>
      <c r="N15" s="101"/>
      <c r="O15" s="9"/>
      <c r="P15" s="10"/>
      <c r="Q15" s="157"/>
      <c r="S15" s="175"/>
      <c r="U15" s="175"/>
      <c r="W15" s="117">
        <f>IF(S14&lt;&gt;"",S14/SUM(S14,U14),"")</f>
      </c>
      <c r="Y15" s="180"/>
      <c r="Z15" s="24"/>
    </row>
    <row r="16" spans="1:26" ht="4.5" customHeight="1" thickBot="1">
      <c r="A16" s="14"/>
      <c r="B16" s="15"/>
      <c r="C16" s="26"/>
      <c r="D16" s="5"/>
      <c r="E16" s="5"/>
      <c r="F16" s="5"/>
      <c r="G16" s="5"/>
      <c r="H16" s="5"/>
      <c r="I16" s="5"/>
      <c r="J16" s="5"/>
      <c r="K16" s="5"/>
      <c r="L16" s="5"/>
      <c r="M16" s="5"/>
      <c r="N16" s="5"/>
      <c r="O16" s="13"/>
      <c r="P16" s="14"/>
      <c r="Q16" s="15"/>
      <c r="R16" s="15"/>
      <c r="S16" s="15"/>
      <c r="T16" s="15"/>
      <c r="U16" s="16"/>
      <c r="V16" s="15"/>
      <c r="W16" s="16"/>
      <c r="X16" s="15"/>
      <c r="Y16" s="15"/>
      <c r="Z16" s="27"/>
    </row>
    <row r="18" spans="2:23" ht="22.5">
      <c r="B18" s="181" t="s">
        <v>143</v>
      </c>
      <c r="C18" s="182"/>
      <c r="D18" s="118"/>
      <c r="E18" s="118"/>
      <c r="F18" s="118"/>
      <c r="G18" s="118"/>
      <c r="H18" s="118"/>
      <c r="I18" s="118"/>
      <c r="J18" s="118"/>
      <c r="K18" s="118"/>
      <c r="L18" s="118"/>
      <c r="M18" s="118"/>
      <c r="N18" s="118"/>
      <c r="O18" s="118"/>
      <c r="P18" s="118"/>
      <c r="Q18" s="118"/>
      <c r="R18" s="118"/>
      <c r="S18" s="118"/>
      <c r="T18" s="118"/>
      <c r="U18" s="120"/>
      <c r="V18" s="118"/>
      <c r="W18" s="121"/>
    </row>
    <row r="19" spans="1:23" ht="22.5">
      <c r="A19" s="105"/>
      <c r="B19" s="181" t="s">
        <v>118</v>
      </c>
      <c r="C19" s="182"/>
      <c r="D19" s="183">
        <f>$B5</f>
        <v>0</v>
      </c>
      <c r="E19" s="184"/>
      <c r="F19" s="184"/>
      <c r="G19" s="184"/>
      <c r="H19" s="185"/>
      <c r="I19" s="106"/>
      <c r="J19" s="187">
        <f>$B14</f>
        <v>0</v>
      </c>
      <c r="K19" s="188"/>
      <c r="L19" s="188"/>
      <c r="M19" s="188"/>
      <c r="N19" s="189"/>
      <c r="O19" s="106"/>
      <c r="P19" s="106" t="s">
        <v>142</v>
      </c>
      <c r="Q19" s="106" t="s">
        <v>142</v>
      </c>
      <c r="R19" s="186">
        <f>$B11</f>
        <v>0</v>
      </c>
      <c r="S19" s="186"/>
      <c r="T19" s="186"/>
      <c r="U19" s="186"/>
      <c r="V19" s="186"/>
      <c r="W19" s="186"/>
    </row>
    <row r="20" spans="1:23" ht="22.5">
      <c r="A20" s="105"/>
      <c r="B20" s="181" t="s">
        <v>119</v>
      </c>
      <c r="C20" s="182"/>
      <c r="D20" s="183">
        <f>$B8</f>
        <v>0</v>
      </c>
      <c r="E20" s="184">
        <f>$G$4</f>
        <v>0</v>
      </c>
      <c r="F20" s="184">
        <f>$G$4</f>
        <v>0</v>
      </c>
      <c r="G20" s="184">
        <f>$G$4</f>
        <v>0</v>
      </c>
      <c r="H20" s="185"/>
      <c r="I20" s="106"/>
      <c r="J20" s="186">
        <f>$B11</f>
        <v>0</v>
      </c>
      <c r="K20" s="186"/>
      <c r="L20" s="186"/>
      <c r="M20" s="186"/>
      <c r="N20" s="186"/>
      <c r="O20" s="106"/>
      <c r="P20" s="106" t="s">
        <v>142</v>
      </c>
      <c r="Q20" s="106" t="s">
        <v>142</v>
      </c>
      <c r="R20" s="186">
        <f>$B14</f>
        <v>0</v>
      </c>
      <c r="S20" s="186"/>
      <c r="T20" s="186"/>
      <c r="U20" s="186"/>
      <c r="V20" s="186"/>
      <c r="W20" s="186"/>
    </row>
    <row r="21" spans="1:23" ht="22.5">
      <c r="A21" s="105"/>
      <c r="B21" s="181" t="s">
        <v>120</v>
      </c>
      <c r="C21" s="182"/>
      <c r="D21" s="183">
        <f>$B5</f>
        <v>0</v>
      </c>
      <c r="E21" s="184">
        <f>$G$3</f>
        <v>2</v>
      </c>
      <c r="F21" s="184">
        <f>$G$3</f>
        <v>2</v>
      </c>
      <c r="G21" s="184">
        <f>$G$3</f>
        <v>2</v>
      </c>
      <c r="H21" s="185"/>
      <c r="I21" s="106"/>
      <c r="J21" s="186">
        <f>$B11</f>
        <v>0</v>
      </c>
      <c r="K21" s="186"/>
      <c r="L21" s="186"/>
      <c r="M21" s="186"/>
      <c r="N21" s="186"/>
      <c r="O21" s="106"/>
      <c r="P21" s="106" t="s">
        <v>142</v>
      </c>
      <c r="Q21" s="106" t="s">
        <v>142</v>
      </c>
      <c r="R21" s="186">
        <f>$B8</f>
        <v>0</v>
      </c>
      <c r="S21" s="186"/>
      <c r="T21" s="186"/>
      <c r="U21" s="186"/>
      <c r="V21" s="186"/>
      <c r="W21" s="186"/>
    </row>
    <row r="22" spans="1:23" ht="22.5">
      <c r="A22" s="105"/>
      <c r="B22" s="181" t="s">
        <v>121</v>
      </c>
      <c r="C22" s="182"/>
      <c r="D22" s="183">
        <f>$B8</f>
        <v>0</v>
      </c>
      <c r="E22" s="184">
        <f>$G$4</f>
        <v>0</v>
      </c>
      <c r="F22" s="184">
        <f>$G$4</f>
        <v>0</v>
      </c>
      <c r="G22" s="184">
        <f>$G$4</f>
        <v>0</v>
      </c>
      <c r="H22" s="185"/>
      <c r="I22" s="106"/>
      <c r="J22" s="186">
        <f>$B14</f>
        <v>0</v>
      </c>
      <c r="K22" s="186"/>
      <c r="L22" s="186"/>
      <c r="M22" s="186"/>
      <c r="N22" s="186"/>
      <c r="O22" s="106"/>
      <c r="P22" s="106" t="s">
        <v>142</v>
      </c>
      <c r="Q22" s="106" t="s">
        <v>142</v>
      </c>
      <c r="R22" s="186">
        <f>$B11</f>
        <v>0</v>
      </c>
      <c r="S22" s="186"/>
      <c r="T22" s="186"/>
      <c r="U22" s="186"/>
      <c r="V22" s="186"/>
      <c r="W22" s="186"/>
    </row>
    <row r="23" spans="1:23" ht="22.5">
      <c r="A23" s="105"/>
      <c r="B23" s="181" t="s">
        <v>122</v>
      </c>
      <c r="C23" s="182"/>
      <c r="D23" s="183">
        <f>$B11</f>
        <v>0</v>
      </c>
      <c r="E23" s="184">
        <f>$G$5</f>
      </c>
      <c r="F23" s="184">
        <f>$G$5</f>
      </c>
      <c r="G23" s="184">
        <f>$G$5</f>
      </c>
      <c r="H23" s="185"/>
      <c r="I23" s="106"/>
      <c r="J23" s="186">
        <f>$B14</f>
        <v>0</v>
      </c>
      <c r="K23" s="186"/>
      <c r="L23" s="186"/>
      <c r="M23" s="186"/>
      <c r="N23" s="186"/>
      <c r="O23" s="106"/>
      <c r="P23" s="106" t="s">
        <v>142</v>
      </c>
      <c r="Q23" s="106" t="s">
        <v>142</v>
      </c>
      <c r="R23" s="186">
        <f>$B5</f>
        <v>0</v>
      </c>
      <c r="S23" s="186"/>
      <c r="T23" s="186"/>
      <c r="U23" s="186"/>
      <c r="V23" s="186"/>
      <c r="W23" s="186"/>
    </row>
    <row r="24" spans="1:23" ht="22.5">
      <c r="A24" s="105"/>
      <c r="B24" s="181" t="s">
        <v>123</v>
      </c>
      <c r="C24" s="182"/>
      <c r="D24" s="183">
        <f>$B5</f>
        <v>0</v>
      </c>
      <c r="E24" s="184"/>
      <c r="F24" s="184"/>
      <c r="G24" s="184"/>
      <c r="H24" s="185"/>
      <c r="I24" s="106"/>
      <c r="J24" s="186">
        <f>$B8</f>
        <v>0</v>
      </c>
      <c r="K24" s="186"/>
      <c r="L24" s="186"/>
      <c r="M24" s="186"/>
      <c r="N24" s="186"/>
      <c r="O24" s="106"/>
      <c r="P24" s="106" t="s">
        <v>142</v>
      </c>
      <c r="Q24" s="106" t="s">
        <v>142</v>
      </c>
      <c r="R24" s="186">
        <f>$B14</f>
        <v>0</v>
      </c>
      <c r="S24" s="186"/>
      <c r="T24" s="186"/>
      <c r="U24" s="186"/>
      <c r="V24" s="186"/>
      <c r="W24" s="186"/>
    </row>
  </sheetData>
  <sheetProtection selectLockedCells="1"/>
  <mergeCells count="65">
    <mergeCell ref="J19:N19"/>
    <mergeCell ref="J20:N20"/>
    <mergeCell ref="R19:W19"/>
    <mergeCell ref="R20:W20"/>
    <mergeCell ref="R21:W21"/>
    <mergeCell ref="R23:W23"/>
    <mergeCell ref="R24:W24"/>
    <mergeCell ref="J21:N21"/>
    <mergeCell ref="J22:N22"/>
    <mergeCell ref="J23:N23"/>
    <mergeCell ref="J24:N24"/>
    <mergeCell ref="R22:W22"/>
    <mergeCell ref="B24:C24"/>
    <mergeCell ref="D19:H19"/>
    <mergeCell ref="D20:H20"/>
    <mergeCell ref="D21:H21"/>
    <mergeCell ref="D22:H22"/>
    <mergeCell ref="D23:H23"/>
    <mergeCell ref="D24:H24"/>
    <mergeCell ref="B19:C19"/>
    <mergeCell ref="B20:C20"/>
    <mergeCell ref="B21:C21"/>
    <mergeCell ref="B22:C22"/>
    <mergeCell ref="B23:C23"/>
    <mergeCell ref="A5:A6"/>
    <mergeCell ref="A8:A9"/>
    <mergeCell ref="A11:A12"/>
    <mergeCell ref="A14:A15"/>
    <mergeCell ref="B5:B6"/>
    <mergeCell ref="B8:B9"/>
    <mergeCell ref="B11:B12"/>
    <mergeCell ref="B14:B15"/>
    <mergeCell ref="Q14:Q15"/>
    <mergeCell ref="Y14:Y15"/>
    <mergeCell ref="Q8:Q9"/>
    <mergeCell ref="Q11:Q12"/>
    <mergeCell ref="U5:U6"/>
    <mergeCell ref="Q5:Q6"/>
    <mergeCell ref="S14:S15"/>
    <mergeCell ref="D8:D9"/>
    <mergeCell ref="M11:M12"/>
    <mergeCell ref="G11:G12"/>
    <mergeCell ref="D11:D12"/>
    <mergeCell ref="S8:S9"/>
    <mergeCell ref="Y5:Y6"/>
    <mergeCell ref="Y8:Y9"/>
    <mergeCell ref="Y11:Y12"/>
    <mergeCell ref="D3:E3"/>
    <mergeCell ref="G3:H3"/>
    <mergeCell ref="J3:K3"/>
    <mergeCell ref="M3:N3"/>
    <mergeCell ref="G5:G6"/>
    <mergeCell ref="S5:S6"/>
    <mergeCell ref="M5:M6"/>
    <mergeCell ref="J5:J6"/>
    <mergeCell ref="B18:C18"/>
    <mergeCell ref="U8:U9"/>
    <mergeCell ref="U11:U12"/>
    <mergeCell ref="U14:U15"/>
    <mergeCell ref="D14:D15"/>
    <mergeCell ref="G14:G15"/>
    <mergeCell ref="J14:J15"/>
    <mergeCell ref="S11:S12"/>
    <mergeCell ref="J8:J9"/>
    <mergeCell ref="M8:M9"/>
  </mergeCells>
  <conditionalFormatting sqref="H5 K5 N5 N8 K8 E8 E11 H11 N11 K14 H14 E14">
    <cfRule type="cellIs" priority="1" dxfId="1" operator="greaterThan" stopIfTrue="1">
      <formula>E6</formula>
    </cfRule>
    <cfRule type="cellIs" priority="2" dxfId="0" operator="equal" stopIfTrue="1">
      <formula>E6</formula>
    </cfRule>
  </conditionalFormatting>
  <conditionalFormatting sqref="H6 K6 N6 N9 K9 E9 E12 H12 N12 K15 H15 E15">
    <cfRule type="cellIs" priority="3" dxfId="1" operator="lessThan" stopIfTrue="1">
      <formula>E5</formula>
    </cfRule>
    <cfRule type="cellIs" priority="4" dxfId="0" operator="equal" stopIfTrue="1">
      <formula>E5</formula>
    </cfRule>
  </conditionalFormatting>
  <conditionalFormatting sqref="G5:G6 D8:D9 D11:D12 G11:G12 G14:G15 D14:D15 J14:J15 J8:J9 J5:J6 M5:M6 M8:M9 M11:M12">
    <cfRule type="cellIs" priority="5" dxfId="1" operator="equal" stopIfTrue="1">
      <formula>"W"</formula>
    </cfRule>
    <cfRule type="cellIs" priority="6" dxfId="0" operator="equal" stopIfTrue="1">
      <formula>"D"</formula>
    </cfRule>
  </conditionalFormatting>
  <printOptions horizontalCentered="1"/>
  <pageMargins left="0.1968503937007874" right="0.1968503937007874" top="0.984251968503937" bottom="0.984251968503937" header="0.5118110236220472" footer="0.5118110236220472"/>
  <pageSetup fitToHeight="1" fitToWidth="1" horizontalDpi="300" verticalDpi="300" orientation="landscape" paperSize="9" scale="82" r:id="rId3"/>
  <drawing r:id="rId2"/>
  <legacyDrawing r:id="rId1"/>
</worksheet>
</file>

<file path=xl/worksheets/sheet12.xml><?xml version="1.0" encoding="utf-8"?>
<worksheet xmlns="http://schemas.openxmlformats.org/spreadsheetml/2006/main" xmlns:r="http://schemas.openxmlformats.org/officeDocument/2006/relationships">
  <sheetPr codeName="Sheet5"/>
  <dimension ref="A1:G72"/>
  <sheetViews>
    <sheetView showGridLines="0" showZeros="0" zoomScale="55" zoomScaleNormal="55" zoomScalePageLayoutView="0" workbookViewId="0" topLeftCell="A1">
      <selection activeCell="A1" sqref="A1"/>
    </sheetView>
  </sheetViews>
  <sheetFormatPr defaultColWidth="9.140625" defaultRowHeight="12.75"/>
  <cols>
    <col min="1" max="1" width="1.421875" style="0" customWidth="1"/>
    <col min="2" max="2" width="24.421875" style="0" customWidth="1"/>
    <col min="3" max="3" width="6.00390625" style="0" bestFit="1" customWidth="1"/>
    <col min="4" max="4" width="46.28125" style="0" customWidth="1"/>
    <col min="5" max="5" width="1.421875" style="0" customWidth="1"/>
    <col min="7" max="7" width="9.140625" style="0" hidden="1" customWidth="1"/>
  </cols>
  <sheetData>
    <row r="1" spans="1:5" ht="12" customHeight="1" thickTop="1">
      <c r="A1" s="35"/>
      <c r="B1" s="36"/>
      <c r="C1" s="36"/>
      <c r="D1" s="36"/>
      <c r="E1" s="37"/>
    </row>
    <row r="2" spans="1:7" ht="24" customHeight="1">
      <c r="A2" s="38"/>
      <c r="B2" s="34" t="str">
        <f>$G$2</f>
        <v>Section 1</v>
      </c>
      <c r="D2" s="47" t="s">
        <v>31</v>
      </c>
      <c r="E2" s="39"/>
      <c r="G2" t="s">
        <v>15</v>
      </c>
    </row>
    <row r="3" spans="1:7" ht="12" customHeight="1">
      <c r="A3" s="38"/>
      <c r="E3" s="39"/>
      <c r="G3" s="72">
        <f>'4 Players'!B5</f>
        <v>0</v>
      </c>
    </row>
    <row r="4" spans="1:7" ht="12" customHeight="1">
      <c r="A4" s="38"/>
      <c r="C4" s="40" t="s">
        <v>17</v>
      </c>
      <c r="D4" s="40" t="s">
        <v>4</v>
      </c>
      <c r="E4" s="39"/>
      <c r="G4" s="72">
        <f>'4 Players'!B8</f>
        <v>0</v>
      </c>
    </row>
    <row r="5" spans="1:7" ht="21" customHeight="1">
      <c r="A5" s="38"/>
      <c r="B5" s="33">
        <f>$G$3</f>
        <v>0</v>
      </c>
      <c r="C5" s="28"/>
      <c r="D5" s="28"/>
      <c r="E5" s="39"/>
      <c r="G5" s="72">
        <f>'4 Players'!B11</f>
        <v>0</v>
      </c>
    </row>
    <row r="6" spans="1:7" ht="12.75">
      <c r="A6" s="38"/>
      <c r="B6" s="41" t="s">
        <v>16</v>
      </c>
      <c r="E6" s="39"/>
      <c r="G6" s="72">
        <f>'4 Players'!B14</f>
        <v>0</v>
      </c>
    </row>
    <row r="7" spans="1:5" ht="21" customHeight="1">
      <c r="A7" s="38"/>
      <c r="B7" s="33">
        <f>$G$6</f>
        <v>0</v>
      </c>
      <c r="C7" s="28"/>
      <c r="D7" s="28"/>
      <c r="E7" s="39"/>
    </row>
    <row r="8" spans="1:7" ht="7.5" customHeight="1">
      <c r="A8" s="38"/>
      <c r="E8" s="39"/>
      <c r="G8" s="72" t="e">
        <f>'7 Players'!#REF!</f>
        <v>#REF!</v>
      </c>
    </row>
    <row r="9" spans="1:7" ht="12.75">
      <c r="A9" s="38"/>
      <c r="B9" s="46" t="s">
        <v>30</v>
      </c>
      <c r="C9" s="172">
        <f>$G$5</f>
        <v>0</v>
      </c>
      <c r="D9" s="172"/>
      <c r="E9" s="39"/>
      <c r="G9" s="72" t="e">
        <f>'7 Players'!#REF!</f>
        <v>#REF!</v>
      </c>
    </row>
    <row r="10" spans="1:5" ht="12.75">
      <c r="A10" s="38"/>
      <c r="E10" s="39"/>
    </row>
    <row r="11" spans="1:5" ht="12.75">
      <c r="A11" s="38"/>
      <c r="B11" s="32" t="s">
        <v>18</v>
      </c>
      <c r="C11" s="29"/>
      <c r="D11" s="30"/>
      <c r="E11" s="39"/>
    </row>
    <row r="12" spans="1:5" ht="12" customHeight="1" thickBot="1">
      <c r="A12" s="42"/>
      <c r="B12" s="43"/>
      <c r="C12" s="43"/>
      <c r="D12" s="43"/>
      <c r="E12" s="44"/>
    </row>
    <row r="13" spans="1:5" ht="12" customHeight="1" thickTop="1">
      <c r="A13" s="35"/>
      <c r="B13" s="36"/>
      <c r="C13" s="36"/>
      <c r="D13" s="36"/>
      <c r="E13" s="37"/>
    </row>
    <row r="14" spans="1:5" ht="24" customHeight="1">
      <c r="A14" s="38"/>
      <c r="B14" s="34" t="str">
        <f>$G$2</f>
        <v>Section 1</v>
      </c>
      <c r="D14" s="47" t="s">
        <v>43</v>
      </c>
      <c r="E14" s="39"/>
    </row>
    <row r="15" spans="1:5" ht="12" customHeight="1">
      <c r="A15" s="38"/>
      <c r="E15" s="39"/>
    </row>
    <row r="16" spans="1:5" ht="12" customHeight="1">
      <c r="A16" s="38"/>
      <c r="C16" s="40" t="s">
        <v>17</v>
      </c>
      <c r="D16" s="40" t="s">
        <v>4</v>
      </c>
      <c r="E16" s="39"/>
    </row>
    <row r="17" spans="1:5" ht="21" customHeight="1">
      <c r="A17" s="38"/>
      <c r="B17" s="33">
        <f>$G$3</f>
        <v>0</v>
      </c>
      <c r="C17" s="28"/>
      <c r="D17" s="28"/>
      <c r="E17" s="39"/>
    </row>
    <row r="18" spans="1:5" ht="12.75">
      <c r="A18" s="38"/>
      <c r="B18" s="41" t="s">
        <v>16</v>
      </c>
      <c r="E18" s="39"/>
    </row>
    <row r="19" spans="1:5" ht="21" customHeight="1">
      <c r="A19" s="38"/>
      <c r="B19" s="33">
        <f>$G$5</f>
        <v>0</v>
      </c>
      <c r="C19" s="28"/>
      <c r="D19" s="28"/>
      <c r="E19" s="39"/>
    </row>
    <row r="20" spans="1:7" ht="7.5" customHeight="1">
      <c r="A20" s="38"/>
      <c r="E20" s="39"/>
      <c r="G20" s="72" t="e">
        <f>'7 Players'!#REF!</f>
        <v>#REF!</v>
      </c>
    </row>
    <row r="21" spans="1:7" ht="12.75">
      <c r="A21" s="38"/>
      <c r="B21" s="46" t="s">
        <v>30</v>
      </c>
      <c r="C21" s="172">
        <f>$G$4</f>
        <v>0</v>
      </c>
      <c r="D21" s="172"/>
      <c r="E21" s="39"/>
      <c r="G21" s="72" t="e">
        <f>'7 Players'!#REF!</f>
        <v>#REF!</v>
      </c>
    </row>
    <row r="22" spans="1:5" ht="12.75">
      <c r="A22" s="38"/>
      <c r="E22" s="39"/>
    </row>
    <row r="23" spans="1:5" ht="12.75">
      <c r="A23" s="38"/>
      <c r="B23" s="32" t="s">
        <v>18</v>
      </c>
      <c r="C23" s="29"/>
      <c r="D23" s="30"/>
      <c r="E23" s="39"/>
    </row>
    <row r="24" spans="1:5" ht="12" customHeight="1" thickBot="1">
      <c r="A24" s="42"/>
      <c r="B24" s="43"/>
      <c r="C24" s="43"/>
      <c r="D24" s="43"/>
      <c r="E24" s="44"/>
    </row>
    <row r="25" spans="1:5" ht="12" customHeight="1" thickTop="1">
      <c r="A25" s="35"/>
      <c r="B25" s="36"/>
      <c r="C25" s="36"/>
      <c r="D25" s="36"/>
      <c r="E25" s="37"/>
    </row>
    <row r="26" spans="1:5" ht="24" customHeight="1">
      <c r="A26" s="38"/>
      <c r="B26" s="34" t="str">
        <f>$G$2</f>
        <v>Section 1</v>
      </c>
      <c r="D26" s="47" t="s">
        <v>45</v>
      </c>
      <c r="E26" s="39"/>
    </row>
    <row r="27" spans="1:5" ht="12" customHeight="1">
      <c r="A27" s="38"/>
      <c r="E27" s="39"/>
    </row>
    <row r="28" spans="1:5" ht="12" customHeight="1">
      <c r="A28" s="38"/>
      <c r="C28" s="40" t="s">
        <v>17</v>
      </c>
      <c r="D28" s="40" t="s">
        <v>4</v>
      </c>
      <c r="E28" s="39"/>
    </row>
    <row r="29" spans="1:5" ht="21" customHeight="1">
      <c r="A29" s="38"/>
      <c r="B29" s="33">
        <f>$G$5</f>
        <v>0</v>
      </c>
      <c r="C29" s="28"/>
      <c r="D29" s="28"/>
      <c r="E29" s="39"/>
    </row>
    <row r="30" spans="1:5" ht="12.75">
      <c r="A30" s="38"/>
      <c r="B30" s="41" t="s">
        <v>16</v>
      </c>
      <c r="E30" s="39"/>
    </row>
    <row r="31" spans="1:5" ht="21" customHeight="1">
      <c r="A31" s="38"/>
      <c r="B31" s="33">
        <f>$G$6</f>
        <v>0</v>
      </c>
      <c r="C31" s="28"/>
      <c r="D31" s="28"/>
      <c r="E31" s="39"/>
    </row>
    <row r="32" spans="1:7" ht="7.5" customHeight="1">
      <c r="A32" s="38"/>
      <c r="E32" s="39"/>
      <c r="G32" s="72" t="e">
        <f>'7 Players'!#REF!</f>
        <v>#REF!</v>
      </c>
    </row>
    <row r="33" spans="1:7" ht="12.75">
      <c r="A33" s="38"/>
      <c r="B33" s="46" t="s">
        <v>30</v>
      </c>
      <c r="C33" s="172">
        <f>$G$3</f>
        <v>0</v>
      </c>
      <c r="D33" s="172"/>
      <c r="E33" s="39"/>
      <c r="G33" s="72" t="e">
        <f>'7 Players'!#REF!</f>
        <v>#REF!</v>
      </c>
    </row>
    <row r="34" spans="1:5" ht="12.75">
      <c r="A34" s="38"/>
      <c r="E34" s="39"/>
    </row>
    <row r="35" spans="1:5" ht="12.75">
      <c r="A35" s="38"/>
      <c r="B35" s="32" t="s">
        <v>18</v>
      </c>
      <c r="C35" s="29"/>
      <c r="D35" s="30"/>
      <c r="E35" s="39"/>
    </row>
    <row r="36" spans="1:5" ht="12" customHeight="1" thickBot="1">
      <c r="A36" s="42"/>
      <c r="B36" s="43"/>
      <c r="C36" s="43"/>
      <c r="D36" s="43"/>
      <c r="E36" s="44"/>
    </row>
    <row r="37" spans="1:5" ht="12" customHeight="1" thickTop="1">
      <c r="A37" s="35"/>
      <c r="B37" s="36"/>
      <c r="C37" s="36"/>
      <c r="D37" s="36"/>
      <c r="E37" s="37"/>
    </row>
    <row r="38" spans="1:5" ht="24" customHeight="1">
      <c r="A38" s="38"/>
      <c r="B38" s="34" t="str">
        <f>$G$2</f>
        <v>Section 1</v>
      </c>
      <c r="D38" s="47" t="s">
        <v>42</v>
      </c>
      <c r="E38" s="39"/>
    </row>
    <row r="39" spans="1:5" ht="12.75">
      <c r="A39" s="38"/>
      <c r="E39" s="39"/>
    </row>
    <row r="40" spans="1:5" ht="12.75">
      <c r="A40" s="38"/>
      <c r="C40" s="40" t="s">
        <v>17</v>
      </c>
      <c r="D40" s="40" t="s">
        <v>4</v>
      </c>
      <c r="E40" s="39"/>
    </row>
    <row r="41" spans="1:5" ht="21" customHeight="1">
      <c r="A41" s="38"/>
      <c r="B41" s="33">
        <f>$G$4</f>
        <v>0</v>
      </c>
      <c r="C41" s="28"/>
      <c r="D41" s="28"/>
      <c r="E41" s="39"/>
    </row>
    <row r="42" spans="1:5" ht="12.75">
      <c r="A42" s="38"/>
      <c r="B42" s="41" t="s">
        <v>16</v>
      </c>
      <c r="E42" s="39"/>
    </row>
    <row r="43" spans="1:5" ht="21" customHeight="1">
      <c r="A43" s="38"/>
      <c r="B43" s="33">
        <f>$G$5</f>
        <v>0</v>
      </c>
      <c r="C43" s="28"/>
      <c r="D43" s="28"/>
      <c r="E43" s="39"/>
    </row>
    <row r="44" spans="1:7" ht="7.5" customHeight="1">
      <c r="A44" s="38"/>
      <c r="E44" s="39"/>
      <c r="G44" s="72" t="e">
        <f>'7 Players'!#REF!</f>
        <v>#REF!</v>
      </c>
    </row>
    <row r="45" spans="1:7" ht="12" customHeight="1">
      <c r="A45" s="38"/>
      <c r="B45" s="46" t="s">
        <v>30</v>
      </c>
      <c r="C45" s="172">
        <f>$G$6</f>
        <v>0</v>
      </c>
      <c r="D45" s="172"/>
      <c r="E45" s="39"/>
      <c r="G45" s="72" t="e">
        <f>'7 Players'!#REF!</f>
        <v>#REF!</v>
      </c>
    </row>
    <row r="46" spans="1:5" ht="12" customHeight="1">
      <c r="A46" s="38"/>
      <c r="E46" s="39"/>
    </row>
    <row r="47" spans="1:5" ht="12.75">
      <c r="A47" s="38"/>
      <c r="B47" s="32" t="s">
        <v>18</v>
      </c>
      <c r="C47" s="29"/>
      <c r="D47" s="30"/>
      <c r="E47" s="39"/>
    </row>
    <row r="48" spans="1:5" ht="12" customHeight="1" thickBot="1">
      <c r="A48" s="42"/>
      <c r="B48" s="43"/>
      <c r="C48" s="43"/>
      <c r="D48" s="43"/>
      <c r="E48" s="44"/>
    </row>
    <row r="49" spans="1:5" ht="12" customHeight="1" thickTop="1">
      <c r="A49" s="35"/>
      <c r="B49" s="36"/>
      <c r="C49" s="36"/>
      <c r="D49" s="36"/>
      <c r="E49" s="37"/>
    </row>
    <row r="50" spans="1:5" ht="24" customHeight="1">
      <c r="A50" s="38"/>
      <c r="B50" s="34" t="str">
        <f>$G$2</f>
        <v>Section 1</v>
      </c>
      <c r="D50" s="47" t="s">
        <v>44</v>
      </c>
      <c r="E50" s="39"/>
    </row>
    <row r="51" spans="1:5" ht="12" customHeight="1">
      <c r="A51" s="38"/>
      <c r="E51" s="39"/>
    </row>
    <row r="52" spans="1:5" ht="12" customHeight="1">
      <c r="A52" s="38"/>
      <c r="C52" s="40" t="s">
        <v>17</v>
      </c>
      <c r="D52" s="40" t="s">
        <v>4</v>
      </c>
      <c r="E52" s="39"/>
    </row>
    <row r="53" spans="1:5" ht="21" customHeight="1">
      <c r="A53" s="38"/>
      <c r="B53" s="33">
        <f>$G$4</f>
        <v>0</v>
      </c>
      <c r="C53" s="28"/>
      <c r="D53" s="28"/>
      <c r="E53" s="39"/>
    </row>
    <row r="54" spans="1:5" ht="12.75">
      <c r="A54" s="38"/>
      <c r="B54" s="41" t="s">
        <v>16</v>
      </c>
      <c r="E54" s="39"/>
    </row>
    <row r="55" spans="1:5" ht="21" customHeight="1">
      <c r="A55" s="38"/>
      <c r="B55" s="33">
        <f>$G$6</f>
        <v>0</v>
      </c>
      <c r="C55" s="28"/>
      <c r="D55" s="28"/>
      <c r="E55" s="39"/>
    </row>
    <row r="56" spans="1:7" ht="7.5" customHeight="1">
      <c r="A56" s="38"/>
      <c r="E56" s="39"/>
      <c r="G56" s="72" t="e">
        <f>'7 Players'!#REF!</f>
        <v>#REF!</v>
      </c>
    </row>
    <row r="57" spans="1:7" ht="12.75">
      <c r="A57" s="38"/>
      <c r="B57" s="46" t="s">
        <v>30</v>
      </c>
      <c r="C57" s="172">
        <f>$G$5</f>
        <v>0</v>
      </c>
      <c r="D57" s="172"/>
      <c r="E57" s="39"/>
      <c r="G57" s="72" t="e">
        <f>'7 Players'!#REF!</f>
        <v>#REF!</v>
      </c>
    </row>
    <row r="58" spans="1:5" ht="12.75">
      <c r="A58" s="38"/>
      <c r="E58" s="39"/>
    </row>
    <row r="59" spans="1:5" ht="12.75">
      <c r="A59" s="38"/>
      <c r="B59" s="32" t="s">
        <v>18</v>
      </c>
      <c r="C59" s="29"/>
      <c r="D59" s="30"/>
      <c r="E59" s="39"/>
    </row>
    <row r="60" spans="1:5" ht="12" customHeight="1" thickBot="1">
      <c r="A60" s="42"/>
      <c r="B60" s="43"/>
      <c r="C60" s="43"/>
      <c r="D60" s="43"/>
      <c r="E60" s="44"/>
    </row>
    <row r="61" spans="1:5" ht="12" customHeight="1" thickTop="1">
      <c r="A61" s="35"/>
      <c r="B61" s="36"/>
      <c r="C61" s="36"/>
      <c r="D61" s="36"/>
      <c r="E61" s="37"/>
    </row>
    <row r="62" spans="1:5" ht="24" customHeight="1">
      <c r="A62" s="38"/>
      <c r="B62" s="34" t="str">
        <f>$G$2</f>
        <v>Section 1</v>
      </c>
      <c r="D62" s="47" t="s">
        <v>46</v>
      </c>
      <c r="E62" s="39"/>
    </row>
    <row r="63" spans="1:5" ht="12" customHeight="1">
      <c r="A63" s="38"/>
      <c r="E63" s="39"/>
    </row>
    <row r="64" spans="1:5" ht="12" customHeight="1">
      <c r="A64" s="38"/>
      <c r="C64" s="40" t="s">
        <v>17</v>
      </c>
      <c r="D64" s="40" t="s">
        <v>4</v>
      </c>
      <c r="E64" s="39"/>
    </row>
    <row r="65" spans="1:5" ht="21" customHeight="1">
      <c r="A65" s="38"/>
      <c r="B65" s="33">
        <f>$G$3</f>
        <v>0</v>
      </c>
      <c r="C65" s="28"/>
      <c r="D65" s="28"/>
      <c r="E65" s="39"/>
    </row>
    <row r="66" spans="1:5" ht="12.75">
      <c r="A66" s="38"/>
      <c r="B66" s="41" t="s">
        <v>16</v>
      </c>
      <c r="E66" s="39"/>
    </row>
    <row r="67" spans="1:5" ht="21" customHeight="1">
      <c r="A67" s="38"/>
      <c r="B67" s="33">
        <f>$G$4</f>
        <v>0</v>
      </c>
      <c r="C67" s="28"/>
      <c r="D67" s="28"/>
      <c r="E67" s="39"/>
    </row>
    <row r="68" spans="1:7" ht="7.5" customHeight="1">
      <c r="A68" s="38"/>
      <c r="E68" s="39"/>
      <c r="G68" s="72" t="e">
        <f>'7 Players'!#REF!</f>
        <v>#REF!</v>
      </c>
    </row>
    <row r="69" spans="1:7" ht="12.75">
      <c r="A69" s="38"/>
      <c r="B69" s="46" t="s">
        <v>30</v>
      </c>
      <c r="C69" s="172">
        <f>$G$6</f>
        <v>0</v>
      </c>
      <c r="D69" s="172"/>
      <c r="E69" s="39"/>
      <c r="G69" s="72" t="e">
        <f>'7 Players'!#REF!</f>
        <v>#REF!</v>
      </c>
    </row>
    <row r="70" spans="1:5" ht="12.75">
      <c r="A70" s="38"/>
      <c r="E70" s="39"/>
    </row>
    <row r="71" spans="1:5" ht="12.75">
      <c r="A71" s="38"/>
      <c r="B71" s="32" t="s">
        <v>18</v>
      </c>
      <c r="C71" s="29"/>
      <c r="D71" s="30"/>
      <c r="E71" s="39"/>
    </row>
    <row r="72" spans="1:5" ht="12" customHeight="1" thickBot="1">
      <c r="A72" s="42"/>
      <c r="B72" s="43"/>
      <c r="C72" s="43"/>
      <c r="D72" s="43"/>
      <c r="E72" s="44"/>
    </row>
    <row r="73" ht="13.5" thickTop="1"/>
  </sheetData>
  <sheetProtection/>
  <mergeCells count="6">
    <mergeCell ref="C69:D69"/>
    <mergeCell ref="C45:D45"/>
    <mergeCell ref="C9:D9"/>
    <mergeCell ref="C33:D33"/>
    <mergeCell ref="C57:D57"/>
    <mergeCell ref="C21:D21"/>
  </mergeCells>
  <printOptions horizontalCentered="1"/>
  <pageMargins left="0.7480314960629921" right="0.7480314960629921" top="0.984251968503937" bottom="1.535433070866142" header="0.5118110236220472" footer="0.5118110236220472"/>
  <pageSetup horizontalDpi="600" verticalDpi="600" orientation="portrait" paperSize="9" r:id="rId1"/>
  <rowBreaks count="1" manualBreakCount="1">
    <brk id="36" max="255" man="1"/>
  </rowBreaks>
</worksheet>
</file>

<file path=xl/worksheets/sheet13.xml><?xml version="1.0" encoding="utf-8"?>
<worksheet xmlns="http://schemas.openxmlformats.org/spreadsheetml/2006/main" xmlns:r="http://schemas.openxmlformats.org/officeDocument/2006/relationships">
  <sheetPr codeName="Sheet25"/>
  <dimension ref="A1:G9"/>
  <sheetViews>
    <sheetView showZeros="0" zoomScalePageLayoutView="0" workbookViewId="0" topLeftCell="A1">
      <selection activeCell="A1" sqref="A1"/>
    </sheetView>
  </sheetViews>
  <sheetFormatPr defaultColWidth="9.140625" defaultRowHeight="12.75"/>
  <cols>
    <col min="1" max="1" width="17.8515625" style="0" customWidth="1"/>
    <col min="2" max="4" width="27.57421875" style="0" customWidth="1"/>
    <col min="7" max="7" width="12.421875" style="0" hidden="1" customWidth="1"/>
  </cols>
  <sheetData>
    <row r="1" spans="1:7" ht="30">
      <c r="A1" s="169" t="str">
        <f>'Tournament Setup'!$B$1</f>
        <v>2019  New Zealand National Billiards Championships</v>
      </c>
      <c r="B1" s="170"/>
      <c r="C1" s="170"/>
      <c r="D1" s="171"/>
      <c r="E1" s="86"/>
      <c r="F1" s="86"/>
      <c r="G1" s="86"/>
    </row>
    <row r="2" spans="1:7" ht="20.25">
      <c r="A2" s="90" t="s">
        <v>15</v>
      </c>
      <c r="B2" s="90" t="s">
        <v>139</v>
      </c>
      <c r="C2" s="90" t="s">
        <v>140</v>
      </c>
      <c r="D2" s="90" t="s">
        <v>141</v>
      </c>
      <c r="G2" t="s">
        <v>15</v>
      </c>
    </row>
    <row r="3" spans="1:7" ht="20.25">
      <c r="A3" s="91" t="s">
        <v>118</v>
      </c>
      <c r="B3" s="89">
        <f>$G$3</f>
        <v>0</v>
      </c>
      <c r="C3" s="89">
        <f>$G$6</f>
        <v>0</v>
      </c>
      <c r="D3" s="89">
        <f>$G$5</f>
        <v>0</v>
      </c>
      <c r="E3" s="87"/>
      <c r="G3" s="72">
        <f>'4 Players'!B5</f>
        <v>0</v>
      </c>
    </row>
    <row r="4" spans="1:7" ht="20.25">
      <c r="A4" s="91" t="s">
        <v>119</v>
      </c>
      <c r="B4" s="89">
        <f>$G$4</f>
        <v>0</v>
      </c>
      <c r="C4" s="89">
        <f>$G$5</f>
        <v>0</v>
      </c>
      <c r="D4" s="89">
        <f>$G$6</f>
        <v>0</v>
      </c>
      <c r="E4" s="87"/>
      <c r="G4" s="72">
        <f>'4 Players'!B8</f>
        <v>0</v>
      </c>
    </row>
    <row r="5" spans="1:7" ht="20.25">
      <c r="A5" s="91" t="s">
        <v>120</v>
      </c>
      <c r="B5" s="89">
        <f>$G$3</f>
        <v>0</v>
      </c>
      <c r="C5" s="89">
        <f>$G$5</f>
        <v>0</v>
      </c>
      <c r="D5" s="89">
        <f>$G$4</f>
        <v>0</v>
      </c>
      <c r="E5" s="87"/>
      <c r="G5" s="72">
        <f>'4 Players'!B11</f>
        <v>0</v>
      </c>
    </row>
    <row r="6" spans="1:7" ht="20.25">
      <c r="A6" s="91" t="s">
        <v>121</v>
      </c>
      <c r="B6" s="89">
        <f>$G$4</f>
        <v>0</v>
      </c>
      <c r="C6" s="89">
        <f>$G$6</f>
        <v>0</v>
      </c>
      <c r="D6" s="89">
        <f>$G$5</f>
        <v>0</v>
      </c>
      <c r="E6" s="87"/>
      <c r="G6" s="72">
        <f>'4 Players'!B14</f>
        <v>0</v>
      </c>
    </row>
    <row r="7" spans="1:7" ht="20.25">
      <c r="A7" s="91" t="s">
        <v>122</v>
      </c>
      <c r="B7" s="89">
        <f>$G$5</f>
        <v>0</v>
      </c>
      <c r="C7" s="89">
        <f>$G$6</f>
        <v>0</v>
      </c>
      <c r="D7" s="89">
        <f>$G$3</f>
        <v>0</v>
      </c>
      <c r="E7" s="87"/>
      <c r="G7" s="72"/>
    </row>
    <row r="8" spans="1:7" ht="20.25">
      <c r="A8" s="91" t="s">
        <v>123</v>
      </c>
      <c r="B8" s="89">
        <f>$G$3</f>
        <v>0</v>
      </c>
      <c r="C8" s="89">
        <f>$G$4</f>
        <v>0</v>
      </c>
      <c r="D8" s="89">
        <f>$G$6</f>
        <v>0</v>
      </c>
      <c r="E8" s="87"/>
      <c r="G8" s="72"/>
    </row>
    <row r="9" spans="1:4" ht="12.75">
      <c r="A9" s="88"/>
      <c r="B9" s="88"/>
      <c r="C9" s="88"/>
      <c r="D9" s="88"/>
    </row>
  </sheetData>
  <sheetProtection/>
  <mergeCells count="1">
    <mergeCell ref="A1:D1"/>
  </mergeCells>
  <printOptions/>
  <pageMargins left="0.75" right="0.75" top="1.09" bottom="1.19" header="0.5" footer="0.5"/>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sheetPr codeName="Sheet9">
    <pageSetUpPr fitToPage="1"/>
  </sheetPr>
  <dimension ref="A1:AC31"/>
  <sheetViews>
    <sheetView showGridLines="0" showRowColHeaders="0" showZeros="0" zoomScale="75" zoomScaleNormal="75" zoomScalePageLayoutView="0" workbookViewId="0" topLeftCell="A1">
      <selection activeCell="A1" sqref="A1"/>
    </sheetView>
  </sheetViews>
  <sheetFormatPr defaultColWidth="9.140625" defaultRowHeight="12.75"/>
  <cols>
    <col min="1" max="1" width="6.7109375" style="11" customWidth="1"/>
    <col min="2" max="2" width="32.7109375" style="11" customWidth="1"/>
    <col min="3" max="3" width="0.85546875" style="11" hidden="1" customWidth="1"/>
    <col min="4" max="4" width="6.7109375" style="11" customWidth="1"/>
    <col min="5" max="5" width="11.7109375" style="11" customWidth="1"/>
    <col min="6" max="6" width="0.85546875" style="11" hidden="1" customWidth="1"/>
    <col min="7" max="7" width="6.7109375" style="11" customWidth="1"/>
    <col min="8" max="8" width="11.7109375" style="11" customWidth="1"/>
    <col min="9" max="9" width="0.85546875" style="11" hidden="1" customWidth="1"/>
    <col min="10" max="10" width="6.7109375" style="11" customWidth="1"/>
    <col min="11" max="11" width="11.7109375" style="11" customWidth="1"/>
    <col min="12" max="12" width="0.85546875" style="11" hidden="1" customWidth="1"/>
    <col min="13" max="13" width="6.7109375" style="11" customWidth="1"/>
    <col min="14" max="14" width="11.7109375" style="11" customWidth="1"/>
    <col min="15" max="15" width="0.85546875" style="11" hidden="1" customWidth="1"/>
    <col min="16" max="16" width="6.7109375" style="11" customWidth="1"/>
    <col min="17" max="17" width="11.7109375" style="11" customWidth="1"/>
    <col min="18" max="19" width="0.85546875" style="11" hidden="1" customWidth="1"/>
    <col min="20" max="20" width="11.7109375" style="11" customWidth="1"/>
    <col min="21" max="21" width="0.85546875" style="11" hidden="1" customWidth="1"/>
    <col min="22" max="22" width="11.7109375" style="11" customWidth="1"/>
    <col min="23" max="23" width="0.85546875" style="11" hidden="1" customWidth="1"/>
    <col min="24" max="24" width="10.7109375" style="12" customWidth="1"/>
    <col min="25" max="25" width="0.85546875" style="11" hidden="1" customWidth="1"/>
    <col min="26" max="26" width="14.7109375" style="11" customWidth="1"/>
    <col min="27" max="27" width="0.85546875" style="11" hidden="1" customWidth="1"/>
    <col min="28" max="28" width="11.28125" style="11" customWidth="1"/>
    <col min="29" max="29" width="0.85546875" style="11" customWidth="1"/>
    <col min="30" max="30" width="9.140625" style="11" customWidth="1"/>
    <col min="31" max="31" width="8.57421875" style="11" customWidth="1"/>
    <col min="32" max="32" width="3.421875" style="11" customWidth="1"/>
    <col min="33" max="33" width="8.57421875" style="11" customWidth="1"/>
    <col min="34" max="34" width="4.57421875" style="11" customWidth="1"/>
    <col min="35" max="16384" width="9.140625" style="11" customWidth="1"/>
  </cols>
  <sheetData>
    <row r="1" spans="1:29" ht="30">
      <c r="A1" s="78" t="s">
        <v>14</v>
      </c>
      <c r="B1" s="8"/>
      <c r="D1" s="126">
        <v>5</v>
      </c>
      <c r="G1" s="7"/>
      <c r="AC1" s="31" t="str">
        <f>'Tournament Setup'!$B$1</f>
        <v>2019  New Zealand National Billiards Championships</v>
      </c>
    </row>
    <row r="2" ht="13.5" customHeight="1">
      <c r="A2" s="78"/>
    </row>
    <row r="3" spans="2:28" s="1" customFormat="1" ht="30.75" thickBot="1">
      <c r="B3" s="97" t="s">
        <v>0</v>
      </c>
      <c r="D3" s="150">
        <v>1</v>
      </c>
      <c r="E3" s="150"/>
      <c r="G3" s="150">
        <v>2</v>
      </c>
      <c r="H3" s="150"/>
      <c r="J3" s="150">
        <v>3</v>
      </c>
      <c r="K3" s="150"/>
      <c r="M3" s="150">
        <v>4</v>
      </c>
      <c r="N3" s="150"/>
      <c r="P3" s="150">
        <v>5</v>
      </c>
      <c r="Q3" s="150"/>
      <c r="T3" s="3" t="s">
        <v>1</v>
      </c>
      <c r="V3" s="3" t="s">
        <v>107</v>
      </c>
      <c r="X3" s="6" t="s">
        <v>108</v>
      </c>
      <c r="Z3" s="6" t="s">
        <v>3</v>
      </c>
      <c r="AB3" s="3" t="s">
        <v>2</v>
      </c>
    </row>
    <row r="4" spans="1:29" ht="4.5" customHeight="1" thickBot="1">
      <c r="A4" s="17"/>
      <c r="B4" s="18"/>
      <c r="C4" s="19"/>
      <c r="D4" s="20"/>
      <c r="E4" s="20"/>
      <c r="F4" s="20"/>
      <c r="G4" s="20"/>
      <c r="H4" s="20"/>
      <c r="I4" s="20"/>
      <c r="J4" s="20"/>
      <c r="K4" s="20"/>
      <c r="L4" s="20"/>
      <c r="M4" s="20"/>
      <c r="N4" s="20"/>
      <c r="O4" s="20"/>
      <c r="P4" s="20"/>
      <c r="Q4" s="20"/>
      <c r="R4" s="21"/>
      <c r="S4" s="17"/>
      <c r="T4" s="18"/>
      <c r="U4" s="18"/>
      <c r="V4" s="18"/>
      <c r="W4" s="18"/>
      <c r="X4" s="22"/>
      <c r="Y4" s="18"/>
      <c r="Z4" s="22"/>
      <c r="AA4" s="18"/>
      <c r="AB4" s="18"/>
      <c r="AC4" s="23"/>
    </row>
    <row r="5" spans="1:29" ht="30" customHeight="1">
      <c r="A5" s="151">
        <v>1</v>
      </c>
      <c r="B5" s="153"/>
      <c r="C5" s="4"/>
      <c r="D5" s="101"/>
      <c r="E5" s="101"/>
      <c r="F5" s="102"/>
      <c r="G5" s="155">
        <f>IF(AND(H5&lt;&gt;"",H6&lt;&gt;""),IF(H5&gt;H6,"W",IF(H5&lt;H6,"L","D")),"")</f>
      </c>
      <c r="H5" s="103"/>
      <c r="I5" s="102"/>
      <c r="J5" s="155">
        <f>IF(AND(K5&lt;&gt;"",K6&lt;&gt;""),IF(K5&gt;K6,"W",IF(K5&lt;K6,"L","D")),"")</f>
      </c>
      <c r="K5" s="103"/>
      <c r="L5" s="102"/>
      <c r="M5" s="155">
        <f>IF(AND(N5&lt;&gt;"",N6&lt;&gt;""),IF(N5&gt;N6,"W",IF(N5&lt;N6,"L","D")),"")</f>
      </c>
      <c r="N5" s="103"/>
      <c r="O5" s="102"/>
      <c r="P5" s="155">
        <f>IF(AND(Q5&lt;&gt;"",Q6&lt;&gt;""),IF(Q5&gt;Q6,"W",IF(Q5&lt;Q6,"L","D")),"")</f>
      </c>
      <c r="Q5" s="103"/>
      <c r="R5" s="9"/>
      <c r="S5" s="10"/>
      <c r="T5" s="157">
        <f>IF(SUM(D5:Q6)&gt;0,COUNTIF(D5:P6,"W")+COUNTIF(D5:P6,"D")/2,"")</f>
      </c>
      <c r="U5" s="60"/>
      <c r="V5" s="158">
        <f>IF(T5&lt;&gt;"",SUM(Q5,N5,K5,H5,E5),"")</f>
      </c>
      <c r="W5" s="60"/>
      <c r="X5" s="158">
        <f>IF(T5&lt;&gt;"",SUM(E6,H6,K6,N6,Q6),"")</f>
      </c>
      <c r="Y5" s="60"/>
      <c r="Z5" s="65">
        <f>IF(V5&lt;&gt;"",V5-X5,"")</f>
      </c>
      <c r="AA5" s="60"/>
      <c r="AB5" s="157"/>
      <c r="AC5" s="24"/>
    </row>
    <row r="6" spans="1:29" ht="30" customHeight="1" thickBot="1">
      <c r="A6" s="152"/>
      <c r="B6" s="154"/>
      <c r="C6" s="4"/>
      <c r="D6" s="101"/>
      <c r="E6" s="101"/>
      <c r="F6" s="102"/>
      <c r="G6" s="156"/>
      <c r="H6" s="104"/>
      <c r="I6" s="102"/>
      <c r="J6" s="156"/>
      <c r="K6" s="104"/>
      <c r="L6" s="102"/>
      <c r="M6" s="156"/>
      <c r="N6" s="104"/>
      <c r="O6" s="102"/>
      <c r="P6" s="156"/>
      <c r="Q6" s="104"/>
      <c r="R6" s="9"/>
      <c r="S6" s="10"/>
      <c r="T6" s="157"/>
      <c r="U6" s="60"/>
      <c r="V6" s="159"/>
      <c r="W6" s="60"/>
      <c r="X6" s="159"/>
      <c r="Y6" s="60"/>
      <c r="Z6" s="117">
        <f>IF(V5&lt;&gt;"",V5/SUM(V5,X5),"")</f>
      </c>
      <c r="AA6" s="60"/>
      <c r="AB6" s="157"/>
      <c r="AC6" s="24"/>
    </row>
    <row r="7" spans="1:29" ht="4.5" customHeight="1" thickBot="1">
      <c r="A7" s="10"/>
      <c r="B7" s="98"/>
      <c r="C7" s="25"/>
      <c r="D7" s="102"/>
      <c r="E7" s="102"/>
      <c r="F7" s="102"/>
      <c r="G7" s="102"/>
      <c r="H7" s="102"/>
      <c r="I7" s="102"/>
      <c r="J7" s="102"/>
      <c r="K7" s="102"/>
      <c r="L7" s="102"/>
      <c r="M7" s="102"/>
      <c r="N7" s="102"/>
      <c r="O7" s="102"/>
      <c r="P7" s="102"/>
      <c r="Q7" s="102"/>
      <c r="R7" s="9"/>
      <c r="S7" s="10"/>
      <c r="T7" s="60"/>
      <c r="U7" s="60"/>
      <c r="V7" s="60"/>
      <c r="W7" s="60"/>
      <c r="X7" s="61"/>
      <c r="Y7" s="60"/>
      <c r="Z7" s="61"/>
      <c r="AA7" s="60"/>
      <c r="AB7" s="60"/>
      <c r="AC7" s="24"/>
    </row>
    <row r="8" spans="1:29" ht="30" customHeight="1">
      <c r="A8" s="151">
        <v>2</v>
      </c>
      <c r="B8" s="153"/>
      <c r="C8" s="4"/>
      <c r="D8" s="155">
        <f>IF(AND(E8&lt;&gt;"",E9&lt;&gt;""),IF(E8&gt;E9,"W",IF(E8&lt;E9,"L","D")),"")</f>
      </c>
      <c r="E8" s="103"/>
      <c r="F8" s="102"/>
      <c r="G8" s="101"/>
      <c r="H8" s="101"/>
      <c r="I8" s="102"/>
      <c r="J8" s="155">
        <f>IF(AND(K8&lt;&gt;"",K9&lt;&gt;""),IF(K8&gt;K9,"W",IF(K8&lt;K9,"L","D")),"")</f>
      </c>
      <c r="K8" s="103"/>
      <c r="L8" s="102"/>
      <c r="M8" s="155">
        <f>IF(AND(N8&lt;&gt;"",N9&lt;&gt;""),IF(N8&gt;N9,"W",IF(N8&lt;N9,"L","D")),"")</f>
      </c>
      <c r="N8" s="103"/>
      <c r="O8" s="102"/>
      <c r="P8" s="155">
        <f>IF(AND(Q8&lt;&gt;"",Q9&lt;&gt;""),IF(Q8&gt;Q9,"W",IF(Q8&lt;Q9,"L","D")),"")</f>
      </c>
      <c r="Q8" s="103"/>
      <c r="R8" s="9"/>
      <c r="S8" s="10"/>
      <c r="T8" s="157">
        <f>IF(SUM(D8:Q9)&gt;0,COUNTIF(D8:P9,"W")+COUNTIF(D8:P9,"D")/2,"")</f>
      </c>
      <c r="U8" s="60"/>
      <c r="V8" s="158">
        <f>IF(T8&lt;&gt;"",SUM(Q8,N8,K8,H8,E8),"")</f>
      </c>
      <c r="W8" s="60"/>
      <c r="X8" s="158">
        <f>IF(T8&lt;&gt;"",SUM(E9,H9,K9,N9,Q9),"")</f>
      </c>
      <c r="Y8" s="60"/>
      <c r="Z8" s="65">
        <f>IF(V8&lt;&gt;"",V8-X8,"")</f>
      </c>
      <c r="AA8" s="60"/>
      <c r="AB8" s="157"/>
      <c r="AC8" s="24"/>
    </row>
    <row r="9" spans="1:29" ht="30" customHeight="1" thickBot="1">
      <c r="A9" s="152"/>
      <c r="B9" s="154"/>
      <c r="C9" s="4"/>
      <c r="D9" s="156"/>
      <c r="E9" s="104"/>
      <c r="F9" s="102"/>
      <c r="G9" s="101"/>
      <c r="H9" s="101"/>
      <c r="I9" s="102"/>
      <c r="J9" s="156"/>
      <c r="K9" s="104"/>
      <c r="L9" s="102"/>
      <c r="M9" s="156"/>
      <c r="N9" s="104"/>
      <c r="O9" s="102"/>
      <c r="P9" s="156"/>
      <c r="Q9" s="104"/>
      <c r="R9" s="9"/>
      <c r="S9" s="10"/>
      <c r="T9" s="157"/>
      <c r="U9" s="60"/>
      <c r="V9" s="159"/>
      <c r="W9" s="60"/>
      <c r="X9" s="159"/>
      <c r="Y9" s="60"/>
      <c r="Z9" s="117">
        <f>IF(V8&lt;&gt;"",V8/SUM(V8,X8),"")</f>
      </c>
      <c r="AA9" s="60"/>
      <c r="AB9" s="157"/>
      <c r="AC9" s="24"/>
    </row>
    <row r="10" spans="1:29" ht="4.5" customHeight="1" thickBot="1">
      <c r="A10" s="10"/>
      <c r="B10" s="98"/>
      <c r="C10" s="25"/>
      <c r="D10" s="102"/>
      <c r="E10" s="102"/>
      <c r="F10" s="102"/>
      <c r="G10" s="102"/>
      <c r="H10" s="102"/>
      <c r="I10" s="102"/>
      <c r="J10" s="102"/>
      <c r="K10" s="102"/>
      <c r="L10" s="102"/>
      <c r="M10" s="102"/>
      <c r="N10" s="102"/>
      <c r="O10" s="102"/>
      <c r="P10" s="102"/>
      <c r="Q10" s="102"/>
      <c r="R10" s="9"/>
      <c r="S10" s="10"/>
      <c r="T10" s="60"/>
      <c r="U10" s="60"/>
      <c r="V10" s="60"/>
      <c r="W10" s="60"/>
      <c r="X10" s="61"/>
      <c r="Y10" s="60"/>
      <c r="Z10" s="61"/>
      <c r="AA10" s="60"/>
      <c r="AB10" s="60"/>
      <c r="AC10" s="24"/>
    </row>
    <row r="11" spans="1:29" ht="30" customHeight="1">
      <c r="A11" s="151">
        <v>3</v>
      </c>
      <c r="B11" s="153"/>
      <c r="C11" s="4"/>
      <c r="D11" s="155">
        <f>IF(AND(E11&lt;&gt;"",E12&lt;&gt;""),IF(E11&gt;E12,"W",IF(E11&lt;E12,"L","D")),"")</f>
      </c>
      <c r="E11" s="103"/>
      <c r="F11" s="102"/>
      <c r="G11" s="155">
        <f>IF(AND(H11&lt;&gt;"",H12&lt;&gt;""),IF(H11&gt;H12,"W",IF(H11&lt;H12,"L","D")),"")</f>
      </c>
      <c r="H11" s="103"/>
      <c r="I11" s="102"/>
      <c r="J11" s="101"/>
      <c r="K11" s="101"/>
      <c r="L11" s="102"/>
      <c r="M11" s="155">
        <f>IF(AND(N11&lt;&gt;"",N12&lt;&gt;""),IF(N11&gt;N12,"W",IF(N11&lt;N12,"L","D")),"")</f>
      </c>
      <c r="N11" s="103"/>
      <c r="O11" s="102"/>
      <c r="P11" s="155">
        <f>IF(AND(Q11&lt;&gt;"",Q12&lt;&gt;""),IF(Q11&gt;Q12,"W",IF(Q11&lt;Q12,"L","D")),"")</f>
      </c>
      <c r="Q11" s="103"/>
      <c r="R11" s="9"/>
      <c r="S11" s="10"/>
      <c r="T11" s="157">
        <f>IF(SUM(D11:Q12)&gt;0,COUNTIF(D11:P12,"W")+COUNTIF(D11:P12,"D")/2,"")</f>
      </c>
      <c r="U11" s="60"/>
      <c r="V11" s="158">
        <f>IF(T11&lt;&gt;"",SUM(Q11,N11,K11,H11,E11),"")</f>
      </c>
      <c r="W11" s="60"/>
      <c r="X11" s="158">
        <f>IF(T11&lt;&gt;"",SUM(E12,H12,K12,N12,Q12),"")</f>
      </c>
      <c r="Y11" s="60"/>
      <c r="Z11" s="65">
        <f>IF(V11&lt;&gt;"",V11-X11,"")</f>
      </c>
      <c r="AA11" s="60"/>
      <c r="AB11" s="157"/>
      <c r="AC11" s="24"/>
    </row>
    <row r="12" spans="1:29" ht="30" customHeight="1" thickBot="1">
      <c r="A12" s="152"/>
      <c r="B12" s="154"/>
      <c r="C12" s="4"/>
      <c r="D12" s="156"/>
      <c r="E12" s="104"/>
      <c r="F12" s="102"/>
      <c r="G12" s="156"/>
      <c r="H12" s="104"/>
      <c r="I12" s="102"/>
      <c r="J12" s="101"/>
      <c r="K12" s="101"/>
      <c r="L12" s="102"/>
      <c r="M12" s="156"/>
      <c r="N12" s="104"/>
      <c r="O12" s="102"/>
      <c r="P12" s="156"/>
      <c r="Q12" s="104"/>
      <c r="R12" s="9"/>
      <c r="S12" s="10"/>
      <c r="T12" s="157"/>
      <c r="U12" s="60"/>
      <c r="V12" s="159"/>
      <c r="W12" s="60"/>
      <c r="X12" s="159"/>
      <c r="Y12" s="60"/>
      <c r="Z12" s="117">
        <f>IF(V11&lt;&gt;"",V11/SUM(V11,X11),"")</f>
      </c>
      <c r="AA12" s="60"/>
      <c r="AB12" s="157"/>
      <c r="AC12" s="24"/>
    </row>
    <row r="13" spans="1:29" ht="4.5" customHeight="1" thickBot="1">
      <c r="A13" s="10"/>
      <c r="B13" s="98"/>
      <c r="C13" s="25"/>
      <c r="D13" s="102"/>
      <c r="E13" s="102"/>
      <c r="F13" s="102"/>
      <c r="G13" s="102"/>
      <c r="H13" s="102"/>
      <c r="I13" s="102"/>
      <c r="J13" s="102"/>
      <c r="K13" s="102"/>
      <c r="L13" s="102"/>
      <c r="M13" s="102"/>
      <c r="N13" s="102"/>
      <c r="O13" s="102"/>
      <c r="P13" s="102"/>
      <c r="Q13" s="102"/>
      <c r="R13" s="9"/>
      <c r="S13" s="10"/>
      <c r="T13" s="60"/>
      <c r="U13" s="60"/>
      <c r="V13" s="60"/>
      <c r="W13" s="60"/>
      <c r="X13" s="61"/>
      <c r="Y13" s="60"/>
      <c r="Z13" s="61"/>
      <c r="AA13" s="60"/>
      <c r="AB13" s="60"/>
      <c r="AC13" s="24"/>
    </row>
    <row r="14" spans="1:29" ht="30" customHeight="1">
      <c r="A14" s="151">
        <v>4</v>
      </c>
      <c r="B14" s="153"/>
      <c r="C14" s="4"/>
      <c r="D14" s="155">
        <f>IF(AND(E14&lt;&gt;"",E15&lt;&gt;""),IF(E14&gt;E15,"W",IF(E14&lt;E15,"L","D")),"")</f>
      </c>
      <c r="E14" s="103"/>
      <c r="F14" s="102"/>
      <c r="G14" s="155">
        <f>IF(AND(H14&lt;&gt;"",H15&lt;&gt;""),IF(H14&gt;H15,"W",IF(H14&lt;H15,"L","D")),"")</f>
      </c>
      <c r="H14" s="103"/>
      <c r="I14" s="102"/>
      <c r="J14" s="155">
        <f>IF(AND(K14&lt;&gt;"",K15&lt;&gt;""),IF(K14&gt;K15,"W",IF(K14&lt;K15,"L","D")),"")</f>
      </c>
      <c r="K14" s="103"/>
      <c r="L14" s="102"/>
      <c r="M14" s="101"/>
      <c r="N14" s="101"/>
      <c r="O14" s="102"/>
      <c r="P14" s="155">
        <f>IF(AND(Q14&lt;&gt;"",Q15&lt;&gt;""),IF(Q14&gt;Q15,"W",IF(Q14&lt;Q15,"L","D")),"")</f>
      </c>
      <c r="Q14" s="103"/>
      <c r="R14" s="9"/>
      <c r="S14" s="10"/>
      <c r="T14" s="157">
        <f>IF(SUM(D14:Q15)&gt;0,COUNTIF(D14:P15,"W")+COUNTIF(D14:P15,"D")/2,"")</f>
      </c>
      <c r="U14" s="60"/>
      <c r="V14" s="158">
        <f>IF(T14&lt;&gt;"",SUM(Q14,N14,K14,H14,E14),"")</f>
      </c>
      <c r="W14" s="60"/>
      <c r="X14" s="158">
        <f>IF(T14&lt;&gt;"",SUM(E15,H15,K15,N15,Q15),"")</f>
      </c>
      <c r="Y14" s="60"/>
      <c r="Z14" s="65">
        <f>IF(V14&lt;&gt;"",V14-X14,"")</f>
      </c>
      <c r="AA14" s="60"/>
      <c r="AB14" s="157"/>
      <c r="AC14" s="24"/>
    </row>
    <row r="15" spans="1:29" ht="30" customHeight="1" thickBot="1">
      <c r="A15" s="152"/>
      <c r="B15" s="154"/>
      <c r="C15" s="4"/>
      <c r="D15" s="156"/>
      <c r="E15" s="104"/>
      <c r="F15" s="102"/>
      <c r="G15" s="156"/>
      <c r="H15" s="104"/>
      <c r="I15" s="102"/>
      <c r="J15" s="156"/>
      <c r="K15" s="104"/>
      <c r="L15" s="102"/>
      <c r="M15" s="101"/>
      <c r="N15" s="101"/>
      <c r="O15" s="102"/>
      <c r="P15" s="156"/>
      <c r="Q15" s="104"/>
      <c r="R15" s="9"/>
      <c r="S15" s="10"/>
      <c r="T15" s="157"/>
      <c r="U15" s="60"/>
      <c r="V15" s="159"/>
      <c r="W15" s="60"/>
      <c r="X15" s="159"/>
      <c r="Y15" s="60"/>
      <c r="Z15" s="117">
        <f>IF(V14&lt;&gt;"",V14/SUM(V14,X14),"")</f>
      </c>
      <c r="AA15" s="60"/>
      <c r="AB15" s="157"/>
      <c r="AC15" s="24"/>
    </row>
    <row r="16" spans="1:29" ht="4.5" customHeight="1" thickBot="1">
      <c r="A16" s="10"/>
      <c r="B16" s="98"/>
      <c r="C16" s="25"/>
      <c r="D16" s="102"/>
      <c r="E16" s="102"/>
      <c r="F16" s="102"/>
      <c r="G16" s="102"/>
      <c r="H16" s="102"/>
      <c r="I16" s="102"/>
      <c r="J16" s="102"/>
      <c r="K16" s="102"/>
      <c r="L16" s="102"/>
      <c r="M16" s="102"/>
      <c r="N16" s="102"/>
      <c r="O16" s="102"/>
      <c r="P16" s="102"/>
      <c r="Q16" s="102"/>
      <c r="R16" s="9"/>
      <c r="S16" s="10"/>
      <c r="T16" s="60"/>
      <c r="U16" s="60"/>
      <c r="V16" s="60"/>
      <c r="W16" s="60"/>
      <c r="X16" s="61"/>
      <c r="Y16" s="60"/>
      <c r="Z16" s="61"/>
      <c r="AA16" s="60"/>
      <c r="AB16" s="60"/>
      <c r="AC16" s="24"/>
    </row>
    <row r="17" spans="1:29" ht="30" customHeight="1">
      <c r="A17" s="151">
        <v>5</v>
      </c>
      <c r="B17" s="153"/>
      <c r="C17" s="4"/>
      <c r="D17" s="155">
        <f>IF(AND(E17&lt;&gt;"",E18&lt;&gt;""),IF(E17&gt;E18,"W",IF(E17&lt;E18,"L","D")),"")</f>
      </c>
      <c r="E17" s="103"/>
      <c r="F17" s="102"/>
      <c r="G17" s="155">
        <f>IF(AND(H17&lt;&gt;"",H18&lt;&gt;""),IF(H17&gt;H18,"W",IF(H17&lt;H18,"L","D")),"")</f>
      </c>
      <c r="H17" s="103"/>
      <c r="I17" s="102"/>
      <c r="J17" s="155">
        <f>IF(AND(K17&lt;&gt;"",K18&lt;&gt;""),IF(K17&gt;K18,"W",IF(K17&lt;K18,"L","D")),"")</f>
      </c>
      <c r="K17" s="103"/>
      <c r="L17" s="102"/>
      <c r="M17" s="155">
        <f>IF(AND(N17&lt;&gt;"",N18&lt;&gt;""),IF(N17&gt;N18,"W",IF(N17&lt;N18,"L","D")),"")</f>
      </c>
      <c r="N17" s="103"/>
      <c r="O17" s="102"/>
      <c r="P17" s="101"/>
      <c r="Q17" s="101"/>
      <c r="R17" s="9"/>
      <c r="S17" s="10"/>
      <c r="T17" s="157">
        <f>IF(SUM(D17:Q18)&gt;0,COUNTIF(D17:P18,"W")+COUNTIF(D17:P18,"D")/2,"")</f>
      </c>
      <c r="U17" s="60"/>
      <c r="V17" s="158">
        <f>IF(T17&lt;&gt;"",SUM(Q17,N17,K17,H17,E17),"")</f>
      </c>
      <c r="W17" s="60"/>
      <c r="X17" s="158">
        <f>IF(T17&lt;&gt;"",SUM(E18,H18,K18,N18,Q18),"")</f>
      </c>
      <c r="Y17" s="60"/>
      <c r="Z17" s="65">
        <f>IF(V17&lt;&gt;"",V17-X17,"")</f>
      </c>
      <c r="AA17" s="60"/>
      <c r="AB17" s="157"/>
      <c r="AC17" s="24"/>
    </row>
    <row r="18" spans="1:29" ht="30" customHeight="1" thickBot="1">
      <c r="A18" s="152"/>
      <c r="B18" s="154"/>
      <c r="C18" s="4"/>
      <c r="D18" s="156"/>
      <c r="E18" s="104"/>
      <c r="F18" s="102"/>
      <c r="G18" s="156"/>
      <c r="H18" s="104"/>
      <c r="I18" s="102"/>
      <c r="J18" s="156"/>
      <c r="K18" s="104"/>
      <c r="L18" s="102"/>
      <c r="M18" s="156"/>
      <c r="N18" s="104"/>
      <c r="O18" s="102"/>
      <c r="P18" s="101"/>
      <c r="Q18" s="101"/>
      <c r="R18" s="9"/>
      <c r="S18" s="10"/>
      <c r="T18" s="157"/>
      <c r="U18" s="60"/>
      <c r="V18" s="159"/>
      <c r="W18" s="60"/>
      <c r="X18" s="159"/>
      <c r="Y18" s="60"/>
      <c r="Z18" s="117">
        <f>IF(V17&lt;&gt;"",V17/SUM(V17,X17),"")</f>
      </c>
      <c r="AA18" s="60"/>
      <c r="AB18" s="157"/>
      <c r="AC18" s="24"/>
    </row>
    <row r="19" spans="1:29" ht="4.5" customHeight="1" thickBot="1">
      <c r="A19" s="14"/>
      <c r="B19" s="15"/>
      <c r="C19" s="26"/>
      <c r="D19" s="5"/>
      <c r="E19" s="5"/>
      <c r="F19" s="5"/>
      <c r="G19" s="5"/>
      <c r="H19" s="5"/>
      <c r="I19" s="5"/>
      <c r="J19" s="5"/>
      <c r="K19" s="5"/>
      <c r="L19" s="5"/>
      <c r="M19" s="5"/>
      <c r="N19" s="5"/>
      <c r="O19" s="5"/>
      <c r="P19" s="5"/>
      <c r="Q19" s="5"/>
      <c r="R19" s="13"/>
      <c r="S19" s="14"/>
      <c r="T19" s="62"/>
      <c r="U19" s="62"/>
      <c r="V19" s="62"/>
      <c r="W19" s="62"/>
      <c r="X19" s="63"/>
      <c r="Y19" s="62"/>
      <c r="Z19" s="63"/>
      <c r="AA19" s="62"/>
      <c r="AB19" s="62"/>
      <c r="AC19" s="27"/>
    </row>
    <row r="20" spans="3:26" ht="4.5" customHeight="1">
      <c r="C20" s="4"/>
      <c r="F20" s="4"/>
      <c r="I20" s="4"/>
      <c r="L20" s="4"/>
      <c r="O20" s="4"/>
      <c r="R20" s="4"/>
      <c r="U20" s="60"/>
      <c r="V20" s="60"/>
      <c r="W20" s="60"/>
      <c r="X20" s="61"/>
      <c r="Y20" s="60"/>
      <c r="Z20" s="61"/>
    </row>
    <row r="21" spans="1:24" ht="27">
      <c r="A21" s="109"/>
      <c r="B21" s="122" t="s">
        <v>143</v>
      </c>
      <c r="C21" s="123"/>
      <c r="D21" s="118"/>
      <c r="E21" s="118"/>
      <c r="F21" s="118"/>
      <c r="G21" s="118"/>
      <c r="H21" s="118"/>
      <c r="I21" s="118"/>
      <c r="J21" s="118"/>
      <c r="K21" s="118"/>
      <c r="L21" s="118"/>
      <c r="M21" s="118"/>
      <c r="N21" s="118"/>
      <c r="O21" s="118"/>
      <c r="P21" s="118"/>
      <c r="Q21" s="118"/>
      <c r="R21" s="118"/>
      <c r="S21" s="118"/>
      <c r="T21" s="118"/>
      <c r="U21" s="118"/>
      <c r="V21" s="118"/>
      <c r="W21" s="118"/>
      <c r="X21" s="119"/>
    </row>
    <row r="22" spans="1:26" ht="24.75">
      <c r="A22" s="109"/>
      <c r="B22" s="160" t="s">
        <v>118</v>
      </c>
      <c r="C22" s="161"/>
      <c r="D22" s="162">
        <f>B5</f>
        <v>0</v>
      </c>
      <c r="E22" s="163"/>
      <c r="F22" s="163"/>
      <c r="G22" s="163"/>
      <c r="H22" s="164"/>
      <c r="I22" s="110"/>
      <c r="J22" s="165">
        <f>B17</f>
        <v>0</v>
      </c>
      <c r="K22" s="166"/>
      <c r="L22" s="166"/>
      <c r="M22" s="166"/>
      <c r="N22" s="167"/>
      <c r="O22" s="110"/>
      <c r="P22" s="110" t="s">
        <v>142</v>
      </c>
      <c r="Q22" s="110"/>
      <c r="R22" s="110"/>
      <c r="S22" s="110"/>
      <c r="T22" s="168">
        <f>B11</f>
        <v>0</v>
      </c>
      <c r="U22" s="168"/>
      <c r="V22" s="168"/>
      <c r="W22" s="168"/>
      <c r="X22" s="168"/>
      <c r="Y22" s="168"/>
      <c r="Z22" s="112"/>
    </row>
    <row r="23" spans="1:26" ht="24.75">
      <c r="A23" s="109"/>
      <c r="B23" s="160" t="s">
        <v>119</v>
      </c>
      <c r="C23" s="161"/>
      <c r="D23" s="162">
        <f>B8</f>
        <v>0</v>
      </c>
      <c r="E23" s="163">
        <f>$G$4</f>
        <v>0</v>
      </c>
      <c r="F23" s="163">
        <f>$G$4</f>
        <v>0</v>
      </c>
      <c r="G23" s="163">
        <f>$G$4</f>
        <v>0</v>
      </c>
      <c r="H23" s="164"/>
      <c r="I23" s="110"/>
      <c r="J23" s="168">
        <f>B14</f>
        <v>0</v>
      </c>
      <c r="K23" s="168"/>
      <c r="L23" s="168"/>
      <c r="M23" s="168"/>
      <c r="N23" s="168"/>
      <c r="O23" s="110"/>
      <c r="P23" s="110" t="s">
        <v>142</v>
      </c>
      <c r="Q23" s="110"/>
      <c r="R23" s="110"/>
      <c r="S23" s="110"/>
      <c r="T23" s="168">
        <f>B5</f>
        <v>0</v>
      </c>
      <c r="U23" s="168"/>
      <c r="V23" s="168"/>
      <c r="W23" s="168"/>
      <c r="X23" s="168"/>
      <c r="Y23" s="168"/>
      <c r="Z23" s="112"/>
    </row>
    <row r="24" spans="1:26" ht="24.75">
      <c r="A24" s="109"/>
      <c r="B24" s="160" t="s">
        <v>120</v>
      </c>
      <c r="C24" s="161"/>
      <c r="D24" s="162">
        <f>B11</f>
        <v>0</v>
      </c>
      <c r="E24" s="163">
        <f>$G$3</f>
        <v>2</v>
      </c>
      <c r="F24" s="163">
        <f>$G$3</f>
        <v>2</v>
      </c>
      <c r="G24" s="163">
        <f>$G$3</f>
        <v>2</v>
      </c>
      <c r="H24" s="164"/>
      <c r="I24" s="110"/>
      <c r="J24" s="168">
        <f>B17</f>
        <v>0</v>
      </c>
      <c r="K24" s="168"/>
      <c r="L24" s="168"/>
      <c r="M24" s="168"/>
      <c r="N24" s="168"/>
      <c r="O24" s="110"/>
      <c r="P24" s="110" t="s">
        <v>142</v>
      </c>
      <c r="Q24" s="110"/>
      <c r="R24" s="110"/>
      <c r="S24" s="110"/>
      <c r="T24" s="168">
        <f>B8</f>
        <v>0</v>
      </c>
      <c r="U24" s="168"/>
      <c r="V24" s="168"/>
      <c r="W24" s="168"/>
      <c r="X24" s="168"/>
      <c r="Y24" s="168"/>
      <c r="Z24" s="112"/>
    </row>
    <row r="25" spans="1:26" ht="24.75">
      <c r="A25" s="109"/>
      <c r="B25" s="160" t="s">
        <v>121</v>
      </c>
      <c r="C25" s="161"/>
      <c r="D25" s="162">
        <f>B5</f>
        <v>0</v>
      </c>
      <c r="E25" s="163"/>
      <c r="F25" s="163"/>
      <c r="G25" s="163"/>
      <c r="H25" s="164"/>
      <c r="I25" s="110"/>
      <c r="J25" s="168">
        <f>B14</f>
        <v>0</v>
      </c>
      <c r="K25" s="168"/>
      <c r="L25" s="168"/>
      <c r="M25" s="168"/>
      <c r="N25" s="168"/>
      <c r="O25" s="110"/>
      <c r="P25" s="110" t="s">
        <v>142</v>
      </c>
      <c r="Q25" s="110"/>
      <c r="R25" s="110"/>
      <c r="S25" s="110"/>
      <c r="T25" s="168">
        <f>B17</f>
        <v>0</v>
      </c>
      <c r="U25" s="168"/>
      <c r="V25" s="168"/>
      <c r="W25" s="168"/>
      <c r="X25" s="168"/>
      <c r="Y25" s="168"/>
      <c r="Z25" s="112"/>
    </row>
    <row r="26" spans="1:26" ht="24.75">
      <c r="A26" s="109"/>
      <c r="B26" s="160" t="s">
        <v>122</v>
      </c>
      <c r="C26" s="161"/>
      <c r="D26" s="162">
        <f>B8</f>
        <v>0</v>
      </c>
      <c r="E26" s="163">
        <f>$G$5</f>
      </c>
      <c r="F26" s="163">
        <f>$G$5</f>
      </c>
      <c r="G26" s="163">
        <f>$G$5</f>
      </c>
      <c r="H26" s="164"/>
      <c r="I26" s="110"/>
      <c r="J26" s="168">
        <f>B11</f>
        <v>0</v>
      </c>
      <c r="K26" s="168"/>
      <c r="L26" s="168"/>
      <c r="M26" s="168"/>
      <c r="N26" s="168"/>
      <c r="O26" s="110"/>
      <c r="P26" s="110" t="s">
        <v>142</v>
      </c>
      <c r="Q26" s="110"/>
      <c r="R26" s="110"/>
      <c r="S26" s="110"/>
      <c r="T26" s="168">
        <f>B14</f>
        <v>0</v>
      </c>
      <c r="U26" s="168"/>
      <c r="V26" s="168"/>
      <c r="W26" s="168"/>
      <c r="X26" s="168"/>
      <c r="Y26" s="168"/>
      <c r="Z26" s="112"/>
    </row>
    <row r="27" spans="1:27" ht="25.5">
      <c r="A27" s="111"/>
      <c r="B27" s="160" t="s">
        <v>123</v>
      </c>
      <c r="C27" s="161"/>
      <c r="D27" s="162">
        <f>B14</f>
        <v>0</v>
      </c>
      <c r="E27" s="163"/>
      <c r="F27" s="163"/>
      <c r="G27" s="163"/>
      <c r="H27" s="164"/>
      <c r="I27" s="110"/>
      <c r="J27" s="168">
        <f>B17</f>
        <v>0</v>
      </c>
      <c r="K27" s="168"/>
      <c r="L27" s="168"/>
      <c r="M27" s="168"/>
      <c r="N27" s="168"/>
      <c r="O27" s="110"/>
      <c r="P27" s="110" t="s">
        <v>142</v>
      </c>
      <c r="Q27" s="110"/>
      <c r="R27" s="110"/>
      <c r="S27" s="110"/>
      <c r="T27" s="168">
        <f>B11</f>
        <v>0</v>
      </c>
      <c r="U27" s="168"/>
      <c r="V27" s="168"/>
      <c r="W27" s="168"/>
      <c r="X27" s="168"/>
      <c r="Y27" s="168"/>
      <c r="Z27" s="112"/>
      <c r="AA27" s="12"/>
    </row>
    <row r="28" spans="1:27" ht="25.5">
      <c r="A28" s="111"/>
      <c r="B28" s="160" t="s">
        <v>124</v>
      </c>
      <c r="C28" s="161"/>
      <c r="D28" s="162">
        <f>B5</f>
        <v>0</v>
      </c>
      <c r="E28" s="163"/>
      <c r="F28" s="163"/>
      <c r="G28" s="163"/>
      <c r="H28" s="164"/>
      <c r="I28" s="110"/>
      <c r="J28" s="168">
        <f>B11</f>
        <v>0</v>
      </c>
      <c r="K28" s="168"/>
      <c r="L28" s="168"/>
      <c r="M28" s="168"/>
      <c r="N28" s="168"/>
      <c r="O28" s="110"/>
      <c r="P28" s="110" t="s">
        <v>142</v>
      </c>
      <c r="Q28" s="110"/>
      <c r="R28" s="110"/>
      <c r="S28" s="110"/>
      <c r="T28" s="168">
        <f>B8</f>
        <v>0</v>
      </c>
      <c r="U28" s="168"/>
      <c r="V28" s="168"/>
      <c r="W28" s="168"/>
      <c r="X28" s="168"/>
      <c r="Y28" s="168"/>
      <c r="Z28" s="107"/>
      <c r="AA28" s="12"/>
    </row>
    <row r="29" spans="1:27" ht="25.5">
      <c r="A29" s="111"/>
      <c r="B29" s="160" t="s">
        <v>125</v>
      </c>
      <c r="C29" s="161"/>
      <c r="D29" s="162">
        <f>B8</f>
        <v>0</v>
      </c>
      <c r="E29" s="163"/>
      <c r="F29" s="163"/>
      <c r="G29" s="163"/>
      <c r="H29" s="164"/>
      <c r="I29" s="110"/>
      <c r="J29" s="168">
        <f>B17</f>
        <v>0</v>
      </c>
      <c r="K29" s="168"/>
      <c r="L29" s="168"/>
      <c r="M29" s="168"/>
      <c r="N29" s="168"/>
      <c r="O29" s="110"/>
      <c r="P29" s="110" t="s">
        <v>142</v>
      </c>
      <c r="Q29" s="110"/>
      <c r="R29" s="110"/>
      <c r="S29" s="110"/>
      <c r="T29" s="168">
        <f>B5</f>
        <v>0</v>
      </c>
      <c r="U29" s="168"/>
      <c r="V29" s="168"/>
      <c r="W29" s="168"/>
      <c r="X29" s="168"/>
      <c r="Y29" s="168"/>
      <c r="Z29" s="107"/>
      <c r="AA29" s="12"/>
    </row>
    <row r="30" spans="1:27" ht="25.5">
      <c r="A30" s="111"/>
      <c r="B30" s="160" t="s">
        <v>126</v>
      </c>
      <c r="C30" s="161"/>
      <c r="D30" s="162">
        <f>B11</f>
        <v>0</v>
      </c>
      <c r="E30" s="163"/>
      <c r="F30" s="163"/>
      <c r="G30" s="163"/>
      <c r="H30" s="164"/>
      <c r="I30" s="110"/>
      <c r="J30" s="168">
        <f>B14</f>
        <v>0</v>
      </c>
      <c r="K30" s="168"/>
      <c r="L30" s="168"/>
      <c r="M30" s="168"/>
      <c r="N30" s="168"/>
      <c r="O30" s="110"/>
      <c r="P30" s="110" t="s">
        <v>142</v>
      </c>
      <c r="Q30" s="110"/>
      <c r="R30" s="110"/>
      <c r="S30" s="110"/>
      <c r="T30" s="168">
        <f>B17</f>
        <v>0</v>
      </c>
      <c r="U30" s="168"/>
      <c r="V30" s="168"/>
      <c r="W30" s="168"/>
      <c r="X30" s="168"/>
      <c r="Y30" s="168"/>
      <c r="Z30" s="107"/>
      <c r="AA30" s="12"/>
    </row>
    <row r="31" spans="2:26" ht="24.75">
      <c r="B31" s="160" t="s">
        <v>127</v>
      </c>
      <c r="C31" s="161"/>
      <c r="D31" s="162">
        <f>B5</f>
        <v>0</v>
      </c>
      <c r="E31" s="163"/>
      <c r="F31" s="163"/>
      <c r="G31" s="163"/>
      <c r="H31" s="164"/>
      <c r="I31" s="110"/>
      <c r="J31" s="168">
        <f>B8</f>
        <v>0</v>
      </c>
      <c r="K31" s="168"/>
      <c r="L31" s="168"/>
      <c r="M31" s="168"/>
      <c r="N31" s="168"/>
      <c r="O31" s="110"/>
      <c r="P31" s="110" t="s">
        <v>142</v>
      </c>
      <c r="Q31" s="110"/>
      <c r="R31" s="110"/>
      <c r="S31" s="110"/>
      <c r="T31" s="168">
        <f>B14</f>
        <v>0</v>
      </c>
      <c r="U31" s="168"/>
      <c r="V31" s="168"/>
      <c r="W31" s="168"/>
      <c r="X31" s="168"/>
      <c r="Y31" s="168"/>
      <c r="Z31" s="107"/>
    </row>
  </sheetData>
  <sheetProtection selectLockedCells="1" selectUnlockedCells="1"/>
  <mergeCells count="95">
    <mergeCell ref="J28:N28"/>
    <mergeCell ref="T28:Y28"/>
    <mergeCell ref="D29:H29"/>
    <mergeCell ref="J29:N29"/>
    <mergeCell ref="T29:Y29"/>
    <mergeCell ref="D30:H30"/>
    <mergeCell ref="J30:N30"/>
    <mergeCell ref="T30:Y30"/>
    <mergeCell ref="B28:C28"/>
    <mergeCell ref="B29:C29"/>
    <mergeCell ref="B30:C30"/>
    <mergeCell ref="B31:C31"/>
    <mergeCell ref="D28:H28"/>
    <mergeCell ref="D31:H31"/>
    <mergeCell ref="J31:N31"/>
    <mergeCell ref="T31:Y31"/>
    <mergeCell ref="B27:C27"/>
    <mergeCell ref="J27:N27"/>
    <mergeCell ref="T27:Y27"/>
    <mergeCell ref="B26:C26"/>
    <mergeCell ref="D26:H26"/>
    <mergeCell ref="J26:N26"/>
    <mergeCell ref="T26:Y26"/>
    <mergeCell ref="D27:H27"/>
    <mergeCell ref="B25:C25"/>
    <mergeCell ref="D25:H25"/>
    <mergeCell ref="J25:N25"/>
    <mergeCell ref="T25:Y25"/>
    <mergeCell ref="B24:C24"/>
    <mergeCell ref="D24:H24"/>
    <mergeCell ref="J24:N24"/>
    <mergeCell ref="T24:Y24"/>
    <mergeCell ref="B23:C23"/>
    <mergeCell ref="D23:H23"/>
    <mergeCell ref="J23:N23"/>
    <mergeCell ref="T23:Y23"/>
    <mergeCell ref="B22:C22"/>
    <mergeCell ref="D22:H22"/>
    <mergeCell ref="J22:N22"/>
    <mergeCell ref="T22:Y22"/>
    <mergeCell ref="G5:G6"/>
    <mergeCell ref="P5:P6"/>
    <mergeCell ref="M5:M6"/>
    <mergeCell ref="J5:J6"/>
    <mergeCell ref="D3:E3"/>
    <mergeCell ref="G3:H3"/>
    <mergeCell ref="J3:K3"/>
    <mergeCell ref="M3:N3"/>
    <mergeCell ref="P3:Q3"/>
    <mergeCell ref="X5:X6"/>
    <mergeCell ref="T5:T6"/>
    <mergeCell ref="V5:V6"/>
    <mergeCell ref="V14:V15"/>
    <mergeCell ref="X14:X15"/>
    <mergeCell ref="AB5:AB6"/>
    <mergeCell ref="AB8:AB9"/>
    <mergeCell ref="AB11:AB12"/>
    <mergeCell ref="V8:V9"/>
    <mergeCell ref="V11:V12"/>
    <mergeCell ref="X8:X9"/>
    <mergeCell ref="X11:X12"/>
    <mergeCell ref="T14:T15"/>
    <mergeCell ref="AB14:AB15"/>
    <mergeCell ref="T8:T9"/>
    <mergeCell ref="T11:T12"/>
    <mergeCell ref="AB17:AB18"/>
    <mergeCell ref="T17:T18"/>
    <mergeCell ref="X17:X18"/>
    <mergeCell ref="A17:A18"/>
    <mergeCell ref="B17:B18"/>
    <mergeCell ref="V17:V18"/>
    <mergeCell ref="M17:M18"/>
    <mergeCell ref="J17:J18"/>
    <mergeCell ref="G17:G18"/>
    <mergeCell ref="D17:D18"/>
    <mergeCell ref="M8:M9"/>
    <mergeCell ref="A5:A6"/>
    <mergeCell ref="A8:A9"/>
    <mergeCell ref="A11:A12"/>
    <mergeCell ref="A14:A15"/>
    <mergeCell ref="D14:D15"/>
    <mergeCell ref="B5:B6"/>
    <mergeCell ref="B8:B9"/>
    <mergeCell ref="B11:B12"/>
    <mergeCell ref="B14:B15"/>
    <mergeCell ref="G14:G15"/>
    <mergeCell ref="J14:J15"/>
    <mergeCell ref="P14:P15"/>
    <mergeCell ref="D11:D12"/>
    <mergeCell ref="P11:P12"/>
    <mergeCell ref="P8:P9"/>
    <mergeCell ref="M11:M12"/>
    <mergeCell ref="G11:G12"/>
    <mergeCell ref="D8:D9"/>
    <mergeCell ref="J8:J9"/>
  </mergeCells>
  <conditionalFormatting sqref="Q5 N5 K5 H5 E8 K8 N8 Q8 Q11 N11 H11 E11 E14 H14 K14 Q14 N17 K17 H17 E17">
    <cfRule type="cellIs" priority="1" dxfId="1" operator="greaterThan" stopIfTrue="1">
      <formula>E6</formula>
    </cfRule>
    <cfRule type="cellIs" priority="2" dxfId="0" operator="equal" stopIfTrue="1">
      <formula>E6</formula>
    </cfRule>
  </conditionalFormatting>
  <conditionalFormatting sqref="H6 K6 N6 Q6 Q9 N9 K9 E9 E12 H12 N12 Q12 Q15 K15 H15 E15 E18 H18 K18 N18">
    <cfRule type="cellIs" priority="3" dxfId="1" operator="lessThan" stopIfTrue="1">
      <formula>E5</formula>
    </cfRule>
    <cfRule type="cellIs" priority="4" dxfId="0" operator="equal" stopIfTrue="1">
      <formula>E5</formula>
    </cfRule>
  </conditionalFormatting>
  <conditionalFormatting sqref="P14:P15 G5:G6 D8:D9 D11:D12 D14:D15 D17:D18 G17:G18 G14:G15 G11:G12 J5:J6 J8:J9 J14:J15 J17:J18 M17:M18 M11:M12 M8:M9 M5:M6 P5:P6 P8:P9 P11:P12">
    <cfRule type="cellIs" priority="5" dxfId="1" operator="equal" stopIfTrue="1">
      <formula>"W"</formula>
    </cfRule>
    <cfRule type="cellIs" priority="6" dxfId="0" operator="equal" stopIfTrue="1">
      <formula>"D"</formula>
    </cfRule>
  </conditionalFormatting>
  <printOptions horizontalCentered="1"/>
  <pageMargins left="0.1968503937007874" right="0.1968503937007874" top="0.984251968503937" bottom="0.984251968503937" header="0.5118110236220472" footer="0.5118110236220472"/>
  <pageSetup fitToHeight="1" fitToWidth="1" horizontalDpi="300" verticalDpi="300" orientation="landscape" paperSize="9" scale="74" r:id="rId3"/>
  <drawing r:id="rId2"/>
  <legacyDrawing r:id="rId1"/>
</worksheet>
</file>

<file path=xl/worksheets/sheet15.xml><?xml version="1.0" encoding="utf-8"?>
<worksheet xmlns="http://schemas.openxmlformats.org/spreadsheetml/2006/main" xmlns:r="http://schemas.openxmlformats.org/officeDocument/2006/relationships">
  <sheetPr codeName="Sheet15"/>
  <dimension ref="A1:G132"/>
  <sheetViews>
    <sheetView showGridLines="0" showZeros="0" zoomScale="55" zoomScaleNormal="55" zoomScalePageLayoutView="0" workbookViewId="0" topLeftCell="A1">
      <selection activeCell="A1" sqref="A1"/>
    </sheetView>
  </sheetViews>
  <sheetFormatPr defaultColWidth="9.140625" defaultRowHeight="12.75"/>
  <cols>
    <col min="1" max="1" width="1.421875" style="0" customWidth="1"/>
    <col min="2" max="2" width="24.421875" style="0" customWidth="1"/>
    <col min="3" max="3" width="6.00390625" style="0" bestFit="1" customWidth="1"/>
    <col min="4" max="4" width="46.28125" style="0" customWidth="1"/>
    <col min="5" max="5" width="1.421875" style="0" customWidth="1"/>
    <col min="7" max="7" width="0" style="0" hidden="1" customWidth="1"/>
  </cols>
  <sheetData>
    <row r="1" spans="1:5" ht="12" customHeight="1" thickTop="1">
      <c r="A1" s="35"/>
      <c r="B1" s="36"/>
      <c r="C1" s="36"/>
      <c r="D1" s="36"/>
      <c r="E1" s="37"/>
    </row>
    <row r="2" spans="1:7" ht="21" customHeight="1">
      <c r="A2" s="38"/>
      <c r="B2" s="34" t="str">
        <f>$G$2</f>
        <v>Section 1</v>
      </c>
      <c r="D2" s="47" t="s">
        <v>47</v>
      </c>
      <c r="E2" s="39"/>
      <c r="G2" t="s">
        <v>15</v>
      </c>
    </row>
    <row r="3" spans="1:7" ht="12.75">
      <c r="A3" s="38"/>
      <c r="E3" s="39"/>
      <c r="G3" s="72">
        <f>'5 Players'!B5</f>
        <v>0</v>
      </c>
    </row>
    <row r="4" spans="1:7" ht="12.75">
      <c r="A4" s="38"/>
      <c r="C4" s="40" t="s">
        <v>17</v>
      </c>
      <c r="D4" s="40" t="s">
        <v>4</v>
      </c>
      <c r="E4" s="39"/>
      <c r="G4" s="72">
        <f>'5 Players'!B8</f>
        <v>0</v>
      </c>
    </row>
    <row r="5" spans="1:7" ht="21" customHeight="1">
      <c r="A5" s="38"/>
      <c r="B5" s="33">
        <f>$G$3</f>
        <v>0</v>
      </c>
      <c r="C5" s="28"/>
      <c r="D5" s="28"/>
      <c r="E5" s="39"/>
      <c r="G5" s="72">
        <f>'5 Players'!B11</f>
        <v>0</v>
      </c>
    </row>
    <row r="6" spans="1:7" ht="12.75">
      <c r="A6" s="38"/>
      <c r="B6" s="41" t="s">
        <v>16</v>
      </c>
      <c r="E6" s="39"/>
      <c r="G6" s="72">
        <f>'5 Players'!B14</f>
        <v>0</v>
      </c>
    </row>
    <row r="7" spans="1:7" ht="21" customHeight="1">
      <c r="A7" s="38"/>
      <c r="B7" s="33">
        <f>$G$7</f>
        <v>0</v>
      </c>
      <c r="C7" s="28"/>
      <c r="D7" s="28"/>
      <c r="E7" s="39"/>
      <c r="G7" s="72">
        <f>'5 Players'!B17</f>
        <v>0</v>
      </c>
    </row>
    <row r="8" spans="1:7" ht="7.5" customHeight="1">
      <c r="A8" s="38"/>
      <c r="E8" s="39"/>
      <c r="G8" s="72" t="e">
        <f>'7 Players'!#REF!</f>
        <v>#REF!</v>
      </c>
    </row>
    <row r="9" spans="1:7" ht="12.75">
      <c r="A9" s="38"/>
      <c r="B9" s="46" t="s">
        <v>30</v>
      </c>
      <c r="C9" s="172">
        <f>$G$5</f>
        <v>0</v>
      </c>
      <c r="D9" s="172"/>
      <c r="E9" s="39"/>
      <c r="G9" s="72" t="e">
        <f>'7 Players'!#REF!</f>
        <v>#REF!</v>
      </c>
    </row>
    <row r="10" spans="1:5" ht="12.75">
      <c r="A10" s="38"/>
      <c r="E10" s="39"/>
    </row>
    <row r="11" spans="1:5" ht="12.75">
      <c r="A11" s="38"/>
      <c r="B11" s="32" t="s">
        <v>18</v>
      </c>
      <c r="C11" s="29"/>
      <c r="D11" s="30"/>
      <c r="E11" s="39"/>
    </row>
    <row r="12" spans="1:5" ht="12" customHeight="1" thickBot="1">
      <c r="A12" s="42"/>
      <c r="B12" s="43"/>
      <c r="C12" s="43"/>
      <c r="D12" s="43"/>
      <c r="E12" s="44"/>
    </row>
    <row r="13" spans="1:5" ht="12" customHeight="1" thickTop="1">
      <c r="A13" s="35"/>
      <c r="B13" s="36"/>
      <c r="C13" s="36"/>
      <c r="D13" s="36"/>
      <c r="E13" s="37"/>
    </row>
    <row r="14" spans="1:5" ht="21" customHeight="1">
      <c r="A14" s="38"/>
      <c r="B14" s="34" t="str">
        <f>$G$2</f>
        <v>Section 1</v>
      </c>
      <c r="D14" s="47" t="s">
        <v>50</v>
      </c>
      <c r="E14" s="39"/>
    </row>
    <row r="15" spans="1:5" ht="12.75">
      <c r="A15" s="38"/>
      <c r="E15" s="39"/>
    </row>
    <row r="16" spans="1:5" ht="12.75">
      <c r="A16" s="38"/>
      <c r="C16" s="40" t="s">
        <v>17</v>
      </c>
      <c r="D16" s="40" t="s">
        <v>4</v>
      </c>
      <c r="E16" s="39"/>
    </row>
    <row r="17" spans="1:5" ht="21" customHeight="1">
      <c r="A17" s="38"/>
      <c r="B17" s="33">
        <f>$G$3</f>
        <v>0</v>
      </c>
      <c r="C17" s="28"/>
      <c r="D17" s="28"/>
      <c r="E17" s="39"/>
    </row>
    <row r="18" spans="1:5" ht="12.75">
      <c r="A18" s="38"/>
      <c r="B18" s="41" t="s">
        <v>16</v>
      </c>
      <c r="E18" s="39"/>
    </row>
    <row r="19" spans="1:5" ht="21" customHeight="1">
      <c r="A19" s="38"/>
      <c r="B19" s="33">
        <f>$G$6</f>
        <v>0</v>
      </c>
      <c r="C19" s="28"/>
      <c r="D19" s="28"/>
      <c r="E19" s="39"/>
    </row>
    <row r="20" spans="1:7" ht="7.5" customHeight="1">
      <c r="A20" s="38"/>
      <c r="E20" s="39"/>
      <c r="G20" s="72" t="e">
        <f>'7 Players'!#REF!</f>
        <v>#REF!</v>
      </c>
    </row>
    <row r="21" spans="1:7" ht="12.75">
      <c r="A21" s="38"/>
      <c r="B21" s="46" t="s">
        <v>30</v>
      </c>
      <c r="C21" s="172">
        <f>$G$7</f>
        <v>0</v>
      </c>
      <c r="D21" s="172"/>
      <c r="E21" s="39"/>
      <c r="G21" s="72" t="e">
        <f>'7 Players'!#REF!</f>
        <v>#REF!</v>
      </c>
    </row>
    <row r="22" spans="1:5" ht="12.75">
      <c r="A22" s="38"/>
      <c r="E22" s="39"/>
    </row>
    <row r="23" spans="1:5" ht="12.75">
      <c r="A23" s="38"/>
      <c r="B23" s="32" t="s">
        <v>18</v>
      </c>
      <c r="C23" s="29"/>
      <c r="D23" s="30"/>
      <c r="E23" s="39"/>
    </row>
    <row r="24" spans="1:5" ht="12" customHeight="1" thickBot="1">
      <c r="A24" s="42"/>
      <c r="B24" s="43"/>
      <c r="C24" s="43"/>
      <c r="D24" s="43"/>
      <c r="E24" s="44"/>
    </row>
    <row r="25" spans="1:5" ht="12" customHeight="1" thickTop="1">
      <c r="A25" s="35"/>
      <c r="B25" s="36"/>
      <c r="C25" s="36"/>
      <c r="D25" s="36"/>
      <c r="E25" s="37"/>
    </row>
    <row r="26" spans="1:5" ht="21" customHeight="1">
      <c r="A26" s="38"/>
      <c r="B26" s="34" t="str">
        <f>$G$2</f>
        <v>Section 1</v>
      </c>
      <c r="D26" s="47" t="s">
        <v>53</v>
      </c>
      <c r="E26" s="39"/>
    </row>
    <row r="27" spans="1:5" ht="12.75">
      <c r="A27" s="38"/>
      <c r="E27" s="39"/>
    </row>
    <row r="28" spans="1:5" ht="12.75">
      <c r="A28" s="38"/>
      <c r="C28" s="40" t="s">
        <v>17</v>
      </c>
      <c r="D28" s="40" t="s">
        <v>4</v>
      </c>
      <c r="E28" s="39"/>
    </row>
    <row r="29" spans="1:5" ht="21" customHeight="1">
      <c r="A29" s="38"/>
      <c r="B29" s="33">
        <f>$G$3</f>
        <v>0</v>
      </c>
      <c r="C29" s="28"/>
      <c r="D29" s="28"/>
      <c r="E29" s="39"/>
    </row>
    <row r="30" spans="1:5" ht="12.75">
      <c r="A30" s="38"/>
      <c r="B30" s="41" t="s">
        <v>16</v>
      </c>
      <c r="E30" s="39"/>
    </row>
    <row r="31" spans="1:5" ht="21" customHeight="1">
      <c r="A31" s="38"/>
      <c r="B31" s="33">
        <f>$G$5</f>
        <v>0</v>
      </c>
      <c r="C31" s="28"/>
      <c r="D31" s="28"/>
      <c r="E31" s="39"/>
    </row>
    <row r="32" spans="1:7" ht="7.5" customHeight="1">
      <c r="A32" s="38"/>
      <c r="E32" s="39"/>
      <c r="G32" s="72" t="e">
        <f>'7 Players'!#REF!</f>
        <v>#REF!</v>
      </c>
    </row>
    <row r="33" spans="1:7" ht="12.75">
      <c r="A33" s="38"/>
      <c r="B33" s="46" t="s">
        <v>30</v>
      </c>
      <c r="C33" s="172">
        <f>$G$4</f>
        <v>0</v>
      </c>
      <c r="D33" s="172"/>
      <c r="E33" s="39"/>
      <c r="G33" s="72" t="e">
        <f>'7 Players'!#REF!</f>
        <v>#REF!</v>
      </c>
    </row>
    <row r="34" spans="1:5" ht="12.75">
      <c r="A34" s="38"/>
      <c r="E34" s="39"/>
    </row>
    <row r="35" spans="1:5" ht="12.75">
      <c r="A35" s="38"/>
      <c r="B35" s="32" t="s">
        <v>18</v>
      </c>
      <c r="C35" s="29"/>
      <c r="D35" s="30"/>
      <c r="E35" s="39"/>
    </row>
    <row r="36" spans="1:5" ht="12" customHeight="1" thickBot="1">
      <c r="A36" s="42"/>
      <c r="B36" s="43"/>
      <c r="C36" s="43"/>
      <c r="D36" s="43"/>
      <c r="E36" s="44"/>
    </row>
    <row r="37" spans="1:5" ht="12" customHeight="1" thickTop="1">
      <c r="A37" s="35"/>
      <c r="B37" s="36"/>
      <c r="C37" s="36"/>
      <c r="D37" s="36"/>
      <c r="E37" s="37"/>
    </row>
    <row r="38" spans="1:5" ht="21" customHeight="1">
      <c r="A38" s="38"/>
      <c r="B38" s="34" t="str">
        <f>$G$2</f>
        <v>Section 1</v>
      </c>
      <c r="D38" s="47" t="s">
        <v>56</v>
      </c>
      <c r="E38" s="39"/>
    </row>
    <row r="39" spans="1:5" ht="12.75">
      <c r="A39" s="38"/>
      <c r="E39" s="39"/>
    </row>
    <row r="40" spans="1:5" ht="12.75">
      <c r="A40" s="38"/>
      <c r="C40" s="40" t="s">
        <v>17</v>
      </c>
      <c r="D40" s="40" t="s">
        <v>4</v>
      </c>
      <c r="E40" s="39"/>
    </row>
    <row r="41" spans="1:5" ht="21" customHeight="1">
      <c r="A41" s="38"/>
      <c r="B41" s="33">
        <f>$G$3</f>
        <v>0</v>
      </c>
      <c r="C41" s="28"/>
      <c r="D41" s="28"/>
      <c r="E41" s="39"/>
    </row>
    <row r="42" spans="1:5" ht="12.75">
      <c r="A42" s="38"/>
      <c r="B42" s="41" t="s">
        <v>16</v>
      </c>
      <c r="E42" s="39"/>
    </row>
    <row r="43" spans="1:5" ht="21" customHeight="1">
      <c r="A43" s="38"/>
      <c r="B43" s="33">
        <f>$G$4</f>
        <v>0</v>
      </c>
      <c r="C43" s="28"/>
      <c r="D43" s="28"/>
      <c r="E43" s="39"/>
    </row>
    <row r="44" spans="1:7" ht="7.5" customHeight="1">
      <c r="A44" s="38"/>
      <c r="E44" s="39"/>
      <c r="G44" s="72" t="e">
        <f>'7 Players'!#REF!</f>
        <v>#REF!</v>
      </c>
    </row>
    <row r="45" spans="1:7" ht="12.75">
      <c r="A45" s="38"/>
      <c r="B45" s="46" t="s">
        <v>30</v>
      </c>
      <c r="C45" s="172">
        <f>$G$6</f>
        <v>0</v>
      </c>
      <c r="D45" s="172"/>
      <c r="E45" s="39"/>
      <c r="G45" s="72" t="e">
        <f>'7 Players'!#REF!</f>
        <v>#REF!</v>
      </c>
    </row>
    <row r="46" spans="1:5" ht="12.75">
      <c r="A46" s="38"/>
      <c r="E46" s="39"/>
    </row>
    <row r="47" spans="1:5" ht="12.75">
      <c r="A47" s="38"/>
      <c r="B47" s="32" t="s">
        <v>18</v>
      </c>
      <c r="C47" s="29"/>
      <c r="D47" s="30"/>
      <c r="E47" s="39"/>
    </row>
    <row r="48" spans="1:5" ht="12" customHeight="1" thickBot="1">
      <c r="A48" s="42"/>
      <c r="B48" s="43"/>
      <c r="C48" s="43"/>
      <c r="D48" s="43"/>
      <c r="E48" s="44"/>
    </row>
    <row r="49" spans="1:5" ht="12" customHeight="1" thickTop="1">
      <c r="A49" s="35"/>
      <c r="B49" s="36"/>
      <c r="C49" s="36"/>
      <c r="D49" s="36"/>
      <c r="E49" s="37"/>
    </row>
    <row r="50" spans="1:5" ht="21" customHeight="1">
      <c r="A50" s="38"/>
      <c r="B50" s="34" t="str">
        <f>$G$2</f>
        <v>Section 1</v>
      </c>
      <c r="D50" s="47" t="s">
        <v>48</v>
      </c>
      <c r="E50" s="39"/>
    </row>
    <row r="51" spans="1:5" ht="12.75">
      <c r="A51" s="38"/>
      <c r="E51" s="39"/>
    </row>
    <row r="52" spans="1:5" ht="12.75">
      <c r="A52" s="38"/>
      <c r="C52" s="40" t="s">
        <v>17</v>
      </c>
      <c r="D52" s="40" t="s">
        <v>4</v>
      </c>
      <c r="E52" s="39"/>
    </row>
    <row r="53" spans="1:5" ht="21" customHeight="1">
      <c r="A53" s="38"/>
      <c r="B53" s="33">
        <f>$G$4</f>
        <v>0</v>
      </c>
      <c r="C53" s="28"/>
      <c r="D53" s="28"/>
      <c r="E53" s="39"/>
    </row>
    <row r="54" spans="1:5" ht="12.75">
      <c r="A54" s="38"/>
      <c r="B54" s="41" t="s">
        <v>16</v>
      </c>
      <c r="E54" s="39"/>
    </row>
    <row r="55" spans="1:5" ht="21" customHeight="1">
      <c r="A55" s="38"/>
      <c r="B55" s="33">
        <f>$G$6</f>
        <v>0</v>
      </c>
      <c r="C55" s="28"/>
      <c r="D55" s="28"/>
      <c r="E55" s="39"/>
    </row>
    <row r="56" spans="1:7" ht="7.5" customHeight="1">
      <c r="A56" s="38"/>
      <c r="E56" s="39"/>
      <c r="G56" s="72" t="e">
        <f>'7 Players'!#REF!</f>
        <v>#REF!</v>
      </c>
    </row>
    <row r="57" spans="1:7" ht="12.75">
      <c r="A57" s="38"/>
      <c r="B57" s="46" t="s">
        <v>30</v>
      </c>
      <c r="C57" s="172">
        <f>$G$3</f>
        <v>0</v>
      </c>
      <c r="D57" s="172"/>
      <c r="E57" s="39"/>
      <c r="G57" s="72" t="e">
        <f>'7 Players'!#REF!</f>
        <v>#REF!</v>
      </c>
    </row>
    <row r="58" spans="1:5" ht="12.75">
      <c r="A58" s="38"/>
      <c r="E58" s="39"/>
    </row>
    <row r="59" spans="1:5" ht="12.75">
      <c r="A59" s="38"/>
      <c r="B59" s="32" t="s">
        <v>18</v>
      </c>
      <c r="C59" s="29"/>
      <c r="D59" s="30"/>
      <c r="E59" s="39"/>
    </row>
    <row r="60" spans="1:5" ht="12" customHeight="1" thickBot="1">
      <c r="A60" s="42"/>
      <c r="B60" s="43"/>
      <c r="C60" s="43"/>
      <c r="D60" s="43"/>
      <c r="E60" s="44"/>
    </row>
    <row r="61" spans="1:5" ht="12" customHeight="1" thickTop="1">
      <c r="A61" s="35"/>
      <c r="B61" s="36"/>
      <c r="C61" s="36"/>
      <c r="D61" s="36"/>
      <c r="E61" s="37"/>
    </row>
    <row r="62" spans="1:5" ht="21" customHeight="1">
      <c r="A62" s="38"/>
      <c r="B62" s="34" t="str">
        <f>$G$2</f>
        <v>Section 1</v>
      </c>
      <c r="D62" s="47" t="s">
        <v>51</v>
      </c>
      <c r="E62" s="39"/>
    </row>
    <row r="63" spans="1:5" ht="12.75">
      <c r="A63" s="38"/>
      <c r="E63" s="39"/>
    </row>
    <row r="64" spans="1:5" ht="12.75">
      <c r="A64" s="38"/>
      <c r="C64" s="40" t="s">
        <v>17</v>
      </c>
      <c r="D64" s="40" t="s">
        <v>4</v>
      </c>
      <c r="E64" s="39"/>
    </row>
    <row r="65" spans="1:5" ht="21" customHeight="1">
      <c r="A65" s="38"/>
      <c r="B65" s="33">
        <f>$G$4</f>
        <v>0</v>
      </c>
      <c r="C65" s="28"/>
      <c r="D65" s="28"/>
      <c r="E65" s="39"/>
    </row>
    <row r="66" spans="1:5" ht="12.75">
      <c r="A66" s="38"/>
      <c r="B66" s="41" t="s">
        <v>16</v>
      </c>
      <c r="E66" s="39"/>
    </row>
    <row r="67" spans="1:5" ht="21" customHeight="1">
      <c r="A67" s="38"/>
      <c r="B67" s="33">
        <f>$G$5</f>
        <v>0</v>
      </c>
      <c r="C67" s="28"/>
      <c r="D67" s="28"/>
      <c r="E67" s="39"/>
    </row>
    <row r="68" spans="1:7" ht="7.5" customHeight="1">
      <c r="A68" s="38"/>
      <c r="E68" s="39"/>
      <c r="G68" s="72" t="e">
        <f>'7 Players'!#REF!</f>
        <v>#REF!</v>
      </c>
    </row>
    <row r="69" spans="1:7" ht="12.75">
      <c r="A69" s="38"/>
      <c r="B69" s="46" t="s">
        <v>30</v>
      </c>
      <c r="C69" s="172">
        <f>$G$6</f>
        <v>0</v>
      </c>
      <c r="D69" s="172"/>
      <c r="E69" s="39"/>
      <c r="G69" s="72" t="e">
        <f>'7 Players'!#REF!</f>
        <v>#REF!</v>
      </c>
    </row>
    <row r="70" spans="1:5" ht="12.75">
      <c r="A70" s="38"/>
      <c r="E70" s="39"/>
    </row>
    <row r="71" spans="1:5" ht="12.75">
      <c r="A71" s="38"/>
      <c r="B71" s="32" t="s">
        <v>18</v>
      </c>
      <c r="C71" s="29"/>
      <c r="D71" s="30"/>
      <c r="E71" s="39"/>
    </row>
    <row r="72" spans="1:5" ht="12" customHeight="1" thickBot="1">
      <c r="A72" s="42"/>
      <c r="B72" s="43"/>
      <c r="C72" s="43"/>
      <c r="D72" s="43"/>
      <c r="E72" s="44"/>
    </row>
    <row r="73" spans="1:5" ht="12" customHeight="1" thickTop="1">
      <c r="A73" s="35"/>
      <c r="B73" s="36"/>
      <c r="C73" s="36"/>
      <c r="D73" s="36"/>
      <c r="E73" s="37"/>
    </row>
    <row r="74" spans="1:5" ht="21" customHeight="1">
      <c r="A74" s="38"/>
      <c r="B74" s="34" t="str">
        <f>$G$2</f>
        <v>Section 1</v>
      </c>
      <c r="D74" s="47" t="s">
        <v>54</v>
      </c>
      <c r="E74" s="39"/>
    </row>
    <row r="75" spans="1:5" ht="12.75">
      <c r="A75" s="38"/>
      <c r="E75" s="39"/>
    </row>
    <row r="76" spans="1:5" ht="12.75">
      <c r="A76" s="38"/>
      <c r="C76" s="40" t="s">
        <v>17</v>
      </c>
      <c r="D76" s="40" t="s">
        <v>4</v>
      </c>
      <c r="E76" s="39"/>
    </row>
    <row r="77" spans="1:5" ht="21" customHeight="1">
      <c r="A77" s="38"/>
      <c r="B77" s="33">
        <f>$G$4</f>
        <v>0</v>
      </c>
      <c r="C77" s="28"/>
      <c r="D77" s="28"/>
      <c r="E77" s="39"/>
    </row>
    <row r="78" spans="1:5" ht="12.75">
      <c r="A78" s="38"/>
      <c r="B78" s="41" t="s">
        <v>16</v>
      </c>
      <c r="E78" s="39"/>
    </row>
    <row r="79" spans="1:5" ht="21" customHeight="1">
      <c r="A79" s="38"/>
      <c r="B79" s="33">
        <f>$G$7</f>
        <v>0</v>
      </c>
      <c r="C79" s="28"/>
      <c r="D79" s="28"/>
      <c r="E79" s="39"/>
    </row>
    <row r="80" spans="1:7" ht="7.5" customHeight="1">
      <c r="A80" s="38"/>
      <c r="E80" s="39"/>
      <c r="G80" s="72" t="e">
        <f>'7 Players'!#REF!</f>
        <v>#REF!</v>
      </c>
    </row>
    <row r="81" spans="1:7" ht="12.75">
      <c r="A81" s="38"/>
      <c r="B81" s="46" t="s">
        <v>30</v>
      </c>
      <c r="C81" s="172">
        <f>$G$3</f>
        <v>0</v>
      </c>
      <c r="D81" s="172"/>
      <c r="E81" s="39"/>
      <c r="G81" s="72" t="e">
        <f>'7 Players'!#REF!</f>
        <v>#REF!</v>
      </c>
    </row>
    <row r="82" spans="1:5" ht="12.75">
      <c r="A82" s="38"/>
      <c r="E82" s="39"/>
    </row>
    <row r="83" spans="1:5" ht="12.75">
      <c r="A83" s="38"/>
      <c r="B83" s="32" t="s">
        <v>18</v>
      </c>
      <c r="C83" s="29"/>
      <c r="D83" s="30"/>
      <c r="E83" s="39"/>
    </row>
    <row r="84" spans="1:5" ht="12" customHeight="1" thickBot="1">
      <c r="A84" s="42"/>
      <c r="B84" s="43"/>
      <c r="C84" s="43"/>
      <c r="D84" s="43"/>
      <c r="E84" s="44"/>
    </row>
    <row r="85" ht="12" customHeight="1" thickTop="1"/>
    <row r="86" spans="2:4" ht="21" customHeight="1">
      <c r="B86" s="129"/>
      <c r="D86" s="130"/>
    </row>
    <row r="88" spans="3:4" ht="12.75">
      <c r="C88" s="40"/>
      <c r="D88" s="40"/>
    </row>
    <row r="89" ht="21" customHeight="1">
      <c r="B89" s="72"/>
    </row>
    <row r="90" ht="12.75">
      <c r="B90" s="41"/>
    </row>
    <row r="91" ht="21" customHeight="1">
      <c r="B91" s="72"/>
    </row>
    <row r="92" ht="7.5" customHeight="1">
      <c r="G92" s="72"/>
    </row>
    <row r="93" spans="2:7" ht="12.75">
      <c r="B93" s="46"/>
      <c r="C93" s="172"/>
      <c r="D93" s="172"/>
      <c r="G93" s="72"/>
    </row>
    <row r="95" ht="12.75">
      <c r="B95" s="131"/>
    </row>
    <row r="96" ht="12" customHeight="1" thickBot="1"/>
    <row r="97" spans="1:5" ht="12" customHeight="1" thickTop="1">
      <c r="A97" s="35"/>
      <c r="B97" s="36"/>
      <c r="C97" s="36"/>
      <c r="D97" s="36"/>
      <c r="E97" s="37"/>
    </row>
    <row r="98" spans="1:5" ht="21" customHeight="1">
      <c r="A98" s="38"/>
      <c r="B98" s="34" t="str">
        <f>$G$2</f>
        <v>Section 1</v>
      </c>
      <c r="D98" s="47" t="s">
        <v>49</v>
      </c>
      <c r="E98" s="39"/>
    </row>
    <row r="99" spans="1:5" ht="12.75">
      <c r="A99" s="38"/>
      <c r="E99" s="39"/>
    </row>
    <row r="100" spans="1:5" ht="12.75">
      <c r="A100" s="38"/>
      <c r="C100" s="40" t="s">
        <v>17</v>
      </c>
      <c r="D100" s="40" t="s">
        <v>4</v>
      </c>
      <c r="E100" s="39"/>
    </row>
    <row r="101" spans="1:5" ht="21" customHeight="1">
      <c r="A101" s="38"/>
      <c r="B101" s="33">
        <f>$G$5</f>
        <v>0</v>
      </c>
      <c r="C101" s="28"/>
      <c r="D101" s="28"/>
      <c r="E101" s="39"/>
    </row>
    <row r="102" spans="1:5" ht="12.75">
      <c r="A102" s="38"/>
      <c r="B102" s="41" t="s">
        <v>16</v>
      </c>
      <c r="E102" s="39"/>
    </row>
    <row r="103" spans="1:5" ht="21" customHeight="1">
      <c r="A103" s="38"/>
      <c r="B103" s="33">
        <f>$G$7</f>
        <v>0</v>
      </c>
      <c r="C103" s="28"/>
      <c r="D103" s="28"/>
      <c r="E103" s="39"/>
    </row>
    <row r="104" spans="1:7" ht="7.5" customHeight="1">
      <c r="A104" s="38"/>
      <c r="E104" s="39"/>
      <c r="G104" s="72" t="e">
        <f>'7 Players'!#REF!</f>
        <v>#REF!</v>
      </c>
    </row>
    <row r="105" spans="1:7" ht="12.75">
      <c r="A105" s="38"/>
      <c r="B105" s="46" t="s">
        <v>30</v>
      </c>
      <c r="C105" s="172">
        <f>$G$4</f>
        <v>0</v>
      </c>
      <c r="D105" s="172"/>
      <c r="E105" s="39"/>
      <c r="G105" s="72" t="e">
        <f>'7 Players'!#REF!</f>
        <v>#REF!</v>
      </c>
    </row>
    <row r="106" spans="1:5" ht="12.75">
      <c r="A106" s="38"/>
      <c r="E106" s="39"/>
    </row>
    <row r="107" spans="1:5" ht="12.75">
      <c r="A107" s="38"/>
      <c r="B107" s="32" t="s">
        <v>18</v>
      </c>
      <c r="C107" s="29"/>
      <c r="D107" s="30"/>
      <c r="E107" s="39"/>
    </row>
    <row r="108" spans="1:5" ht="12" customHeight="1" thickBot="1">
      <c r="A108" s="42"/>
      <c r="B108" s="43"/>
      <c r="C108" s="43"/>
      <c r="D108" s="43"/>
      <c r="E108" s="44"/>
    </row>
    <row r="109" spans="1:5" ht="12" customHeight="1" thickTop="1">
      <c r="A109" s="35"/>
      <c r="B109" s="36"/>
      <c r="C109" s="36"/>
      <c r="D109" s="36"/>
      <c r="E109" s="37"/>
    </row>
    <row r="110" spans="1:5" ht="21" customHeight="1">
      <c r="A110" s="38"/>
      <c r="B110" s="34" t="str">
        <f>$G$2</f>
        <v>Section 1</v>
      </c>
      <c r="D110" s="47" t="s">
        <v>52</v>
      </c>
      <c r="E110" s="39"/>
    </row>
    <row r="111" spans="1:5" ht="12.75">
      <c r="A111" s="38"/>
      <c r="E111" s="39"/>
    </row>
    <row r="112" spans="1:5" ht="12.75">
      <c r="A112" s="38"/>
      <c r="C112" s="40" t="s">
        <v>17</v>
      </c>
      <c r="D112" s="40" t="s">
        <v>4</v>
      </c>
      <c r="E112" s="39"/>
    </row>
    <row r="113" spans="1:5" ht="21" customHeight="1">
      <c r="A113" s="38"/>
      <c r="B113" s="33">
        <f>$G$6</f>
        <v>0</v>
      </c>
      <c r="C113" s="28"/>
      <c r="D113" s="28"/>
      <c r="E113" s="39"/>
    </row>
    <row r="114" spans="1:5" ht="12.75">
      <c r="A114" s="38"/>
      <c r="B114" s="41" t="s">
        <v>16</v>
      </c>
      <c r="E114" s="39"/>
    </row>
    <row r="115" spans="1:5" ht="21" customHeight="1">
      <c r="A115" s="38"/>
      <c r="B115" s="33">
        <f>$G$7</f>
        <v>0</v>
      </c>
      <c r="C115" s="28"/>
      <c r="D115" s="28"/>
      <c r="E115" s="39"/>
    </row>
    <row r="116" spans="1:7" ht="7.5" customHeight="1">
      <c r="A116" s="38"/>
      <c r="E116" s="39"/>
      <c r="G116" s="72" t="e">
        <f>'7 Players'!#REF!</f>
        <v>#REF!</v>
      </c>
    </row>
    <row r="117" spans="1:7" ht="12.75">
      <c r="A117" s="38"/>
      <c r="B117" s="46" t="s">
        <v>30</v>
      </c>
      <c r="C117" s="172">
        <f>$G$5</f>
        <v>0</v>
      </c>
      <c r="D117" s="172"/>
      <c r="E117" s="39"/>
      <c r="G117" s="72" t="e">
        <f>'7 Players'!#REF!</f>
        <v>#REF!</v>
      </c>
    </row>
    <row r="118" spans="1:5" ht="12.75">
      <c r="A118" s="38"/>
      <c r="E118" s="39"/>
    </row>
    <row r="119" spans="1:5" ht="12.75">
      <c r="A119" s="38"/>
      <c r="B119" s="32" t="s">
        <v>18</v>
      </c>
      <c r="C119" s="29"/>
      <c r="D119" s="30"/>
      <c r="E119" s="39"/>
    </row>
    <row r="120" spans="1:5" ht="12" customHeight="1" thickBot="1">
      <c r="A120" s="42"/>
      <c r="B120" s="43"/>
      <c r="C120" s="43"/>
      <c r="D120" s="43"/>
      <c r="E120" s="44"/>
    </row>
    <row r="121" spans="1:5" ht="12" customHeight="1" thickTop="1">
      <c r="A121" s="35"/>
      <c r="B121" s="36"/>
      <c r="C121" s="36"/>
      <c r="D121" s="36"/>
      <c r="E121" s="37"/>
    </row>
    <row r="122" spans="1:5" ht="21" customHeight="1">
      <c r="A122" s="38"/>
      <c r="B122" s="34" t="str">
        <f>$G$2</f>
        <v>Section 1</v>
      </c>
      <c r="D122" s="47" t="s">
        <v>55</v>
      </c>
      <c r="E122" s="39"/>
    </row>
    <row r="123" spans="1:5" ht="12.75">
      <c r="A123" s="38"/>
      <c r="E123" s="39"/>
    </row>
    <row r="124" spans="1:5" ht="12.75">
      <c r="A124" s="38"/>
      <c r="C124" s="40" t="s">
        <v>17</v>
      </c>
      <c r="D124" s="40" t="s">
        <v>4</v>
      </c>
      <c r="E124" s="39"/>
    </row>
    <row r="125" spans="1:5" ht="21" customHeight="1">
      <c r="A125" s="38"/>
      <c r="B125" s="33">
        <f>$G$5</f>
        <v>0</v>
      </c>
      <c r="C125" s="28"/>
      <c r="D125" s="28"/>
      <c r="E125" s="39"/>
    </row>
    <row r="126" spans="1:5" ht="12.75">
      <c r="A126" s="38"/>
      <c r="B126" s="41" t="s">
        <v>16</v>
      </c>
      <c r="E126" s="39"/>
    </row>
    <row r="127" spans="1:5" ht="21" customHeight="1">
      <c r="A127" s="38"/>
      <c r="B127" s="33">
        <f>$G$6</f>
        <v>0</v>
      </c>
      <c r="C127" s="28"/>
      <c r="D127" s="28"/>
      <c r="E127" s="39"/>
    </row>
    <row r="128" spans="1:7" ht="7.5" customHeight="1">
      <c r="A128" s="38"/>
      <c r="E128" s="39"/>
      <c r="G128" s="72" t="e">
        <f>'7 Players'!#REF!</f>
        <v>#REF!</v>
      </c>
    </row>
    <row r="129" spans="1:7" ht="12.75">
      <c r="A129" s="38"/>
      <c r="B129" s="46" t="s">
        <v>30</v>
      </c>
      <c r="C129" s="172">
        <f>$G$7</f>
        <v>0</v>
      </c>
      <c r="D129" s="172"/>
      <c r="E129" s="39"/>
      <c r="G129" s="72" t="e">
        <f>'7 Players'!#REF!</f>
        <v>#REF!</v>
      </c>
    </row>
    <row r="130" spans="1:5" ht="12.75">
      <c r="A130" s="38"/>
      <c r="E130" s="39"/>
    </row>
    <row r="131" spans="1:5" ht="12.75">
      <c r="A131" s="38"/>
      <c r="B131" s="32" t="s">
        <v>18</v>
      </c>
      <c r="C131" s="29"/>
      <c r="D131" s="30"/>
      <c r="E131" s="39"/>
    </row>
    <row r="132" spans="1:5" ht="12" customHeight="1" thickBot="1">
      <c r="A132" s="42"/>
      <c r="B132" s="43"/>
      <c r="C132" s="43"/>
      <c r="D132" s="43"/>
      <c r="E132" s="44"/>
    </row>
    <row r="133" ht="13.5" thickTop="1"/>
  </sheetData>
  <sheetProtection/>
  <mergeCells count="11">
    <mergeCell ref="C9:D9"/>
    <mergeCell ref="C117:D117"/>
    <mergeCell ref="C69:D69"/>
    <mergeCell ref="C21:D21"/>
    <mergeCell ref="C105:D105"/>
    <mergeCell ref="C45:D45"/>
    <mergeCell ref="C129:D129"/>
    <mergeCell ref="C81:D81"/>
    <mergeCell ref="C33:D33"/>
    <mergeCell ref="C57:D57"/>
    <mergeCell ref="C93:D93"/>
  </mergeCells>
  <printOptions horizontalCentered="1"/>
  <pageMargins left="0.7480314960629921" right="0.7480314960629921" top="1.062992125984252" bottom="0.4330708661417323" header="0.2755905511811024" footer="0.1968503937007874"/>
  <pageSetup horizontalDpi="600" verticalDpi="600" orientation="portrait" paperSize="9" r:id="rId1"/>
  <rowBreaks count="2" manualBreakCount="2">
    <brk id="48" max="255" man="1"/>
    <brk id="96" max="255" man="1"/>
  </rowBreaks>
</worksheet>
</file>

<file path=xl/worksheets/sheet16.xml><?xml version="1.0" encoding="utf-8"?>
<worksheet xmlns="http://schemas.openxmlformats.org/spreadsheetml/2006/main" xmlns:r="http://schemas.openxmlformats.org/officeDocument/2006/relationships">
  <sheetPr codeName="Sheet26"/>
  <dimension ref="A1:G13"/>
  <sheetViews>
    <sheetView showZeros="0" zoomScalePageLayoutView="0" workbookViewId="0" topLeftCell="A1">
      <selection activeCell="A1" sqref="A1:D1"/>
    </sheetView>
  </sheetViews>
  <sheetFormatPr defaultColWidth="9.140625" defaultRowHeight="12.75"/>
  <cols>
    <col min="1" max="1" width="17.8515625" style="0" customWidth="1"/>
    <col min="2" max="4" width="27.57421875" style="0" customWidth="1"/>
    <col min="7" max="7" width="12.421875" style="0" hidden="1" customWidth="1"/>
  </cols>
  <sheetData>
    <row r="1" spans="1:7" ht="30">
      <c r="A1" s="169" t="str">
        <f>'Tournament Setup'!$B$1</f>
        <v>2019  New Zealand National Billiards Championships</v>
      </c>
      <c r="B1" s="170"/>
      <c r="C1" s="170"/>
      <c r="D1" s="171"/>
      <c r="E1" s="86"/>
      <c r="F1" s="86"/>
      <c r="G1" s="86"/>
    </row>
    <row r="2" spans="1:7" ht="20.25">
      <c r="A2" s="90" t="s">
        <v>15</v>
      </c>
      <c r="B2" s="90" t="s">
        <v>139</v>
      </c>
      <c r="C2" s="90" t="s">
        <v>140</v>
      </c>
      <c r="D2" s="90" t="s">
        <v>141</v>
      </c>
      <c r="G2" t="s">
        <v>15</v>
      </c>
    </row>
    <row r="3" spans="1:7" ht="20.25">
      <c r="A3" s="91" t="s">
        <v>118</v>
      </c>
      <c r="B3" s="89">
        <f>$G$3</f>
        <v>0</v>
      </c>
      <c r="C3" s="89">
        <f>$G$7</f>
        <v>0</v>
      </c>
      <c r="D3" s="89">
        <f>$G$5</f>
        <v>0</v>
      </c>
      <c r="E3" s="87"/>
      <c r="G3" s="72">
        <f>'5 Players'!B5</f>
        <v>0</v>
      </c>
    </row>
    <row r="4" spans="1:7" ht="20.25">
      <c r="A4" s="91" t="s">
        <v>119</v>
      </c>
      <c r="B4" s="89">
        <f>$G$4</f>
        <v>0</v>
      </c>
      <c r="C4" s="89">
        <f>$G$6</f>
        <v>0</v>
      </c>
      <c r="D4" s="89">
        <f>$G$3</f>
        <v>0</v>
      </c>
      <c r="E4" s="87"/>
      <c r="G4" s="72">
        <f>'5 Players'!B8</f>
        <v>0</v>
      </c>
    </row>
    <row r="5" spans="1:7" ht="20.25">
      <c r="A5" s="91" t="s">
        <v>120</v>
      </c>
      <c r="B5" s="89">
        <f>$G$5</f>
        <v>0</v>
      </c>
      <c r="C5" s="89">
        <f>$G$7</f>
        <v>0</v>
      </c>
      <c r="D5" s="89">
        <f>$G$4</f>
        <v>0</v>
      </c>
      <c r="E5" s="87"/>
      <c r="G5" s="72">
        <f>'5 Players'!B11</f>
        <v>0</v>
      </c>
    </row>
    <row r="6" spans="1:7" ht="20.25">
      <c r="A6" s="91" t="s">
        <v>121</v>
      </c>
      <c r="B6" s="89">
        <f>$G$3</f>
        <v>0</v>
      </c>
      <c r="C6" s="89">
        <f>$G$6</f>
        <v>0</v>
      </c>
      <c r="D6" s="89">
        <f>$G$7</f>
        <v>0</v>
      </c>
      <c r="E6" s="87"/>
      <c r="G6" s="72">
        <f>'5 Players'!B14</f>
        <v>0</v>
      </c>
    </row>
    <row r="7" spans="1:7" ht="20.25">
      <c r="A7" s="91" t="s">
        <v>122</v>
      </c>
      <c r="B7" s="89">
        <f>$G$4</f>
        <v>0</v>
      </c>
      <c r="C7" s="89">
        <f>$G$5</f>
        <v>0</v>
      </c>
      <c r="D7" s="89">
        <f>$G$6</f>
        <v>0</v>
      </c>
      <c r="E7" s="87"/>
      <c r="G7" s="72">
        <f>'5 Players'!B17</f>
        <v>0</v>
      </c>
    </row>
    <row r="8" spans="1:7" ht="20.25">
      <c r="A8" s="91" t="s">
        <v>123</v>
      </c>
      <c r="B8" s="89">
        <f>$G$6</f>
        <v>0</v>
      </c>
      <c r="C8" s="89">
        <f>$G$7</f>
        <v>0</v>
      </c>
      <c r="D8" s="89">
        <f>$G$5</f>
        <v>0</v>
      </c>
      <c r="E8" s="87"/>
      <c r="G8" s="72"/>
    </row>
    <row r="9" spans="1:7" ht="20.25">
      <c r="A9" s="91" t="s">
        <v>124</v>
      </c>
      <c r="B9" s="89">
        <f>$G$3</f>
        <v>0</v>
      </c>
      <c r="C9" s="89">
        <f>$G$5</f>
        <v>0</v>
      </c>
      <c r="D9" s="89">
        <f>$G$4</f>
        <v>0</v>
      </c>
      <c r="E9" s="87"/>
      <c r="G9" s="72"/>
    </row>
    <row r="10" spans="1:5" ht="20.25">
      <c r="A10" s="91" t="s">
        <v>125</v>
      </c>
      <c r="B10" s="89">
        <f>$G$4</f>
        <v>0</v>
      </c>
      <c r="C10" s="89">
        <f>$G$7</f>
        <v>0</v>
      </c>
      <c r="D10" s="89">
        <f>$G$3</f>
        <v>0</v>
      </c>
      <c r="E10" s="87"/>
    </row>
    <row r="11" spans="1:5" ht="20.25">
      <c r="A11" s="91" t="s">
        <v>126</v>
      </c>
      <c r="B11" s="89">
        <f>$G$5</f>
        <v>0</v>
      </c>
      <c r="C11" s="89">
        <f>$G$6</f>
        <v>0</v>
      </c>
      <c r="D11" s="89">
        <f>$G$7</f>
        <v>0</v>
      </c>
      <c r="E11" s="87"/>
    </row>
    <row r="12" spans="1:5" ht="20.25">
      <c r="A12" s="91" t="s">
        <v>127</v>
      </c>
      <c r="B12" s="89">
        <f>$G$3</f>
        <v>0</v>
      </c>
      <c r="C12" s="89">
        <f>$G$4</f>
        <v>0</v>
      </c>
      <c r="D12" s="89">
        <f>$G$6</f>
        <v>0</v>
      </c>
      <c r="E12" s="87"/>
    </row>
    <row r="13" spans="1:4" ht="12.75">
      <c r="A13" s="88"/>
      <c r="B13" s="88"/>
      <c r="C13" s="88"/>
      <c r="D13" s="88"/>
    </row>
  </sheetData>
  <sheetProtection/>
  <mergeCells count="1">
    <mergeCell ref="A1:D1"/>
  </mergeCells>
  <printOptions/>
  <pageMargins left="1.24" right="0.52" top="0.94" bottom="1" header="0.5" footer="0.5"/>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sheetPr codeName="Sheet8">
    <pageSetUpPr fitToPage="1"/>
  </sheetPr>
  <dimension ref="A1:AK53"/>
  <sheetViews>
    <sheetView showGridLines="0" showRowColHeaders="0" showZeros="0" zoomScale="69" zoomScaleNormal="69" zoomScalePageLayoutView="0" workbookViewId="0" topLeftCell="A1">
      <selection activeCell="A1" sqref="A1"/>
    </sheetView>
  </sheetViews>
  <sheetFormatPr defaultColWidth="9.140625" defaultRowHeight="12.75"/>
  <cols>
    <col min="1" max="1" width="6.7109375" style="11" customWidth="1"/>
    <col min="2" max="2" width="32.7109375" style="11" customWidth="1"/>
    <col min="3" max="3" width="0.85546875" style="11" hidden="1" customWidth="1"/>
    <col min="4" max="4" width="6.7109375" style="11" customWidth="1"/>
    <col min="5" max="5" width="11.7109375" style="11" customWidth="1"/>
    <col min="6" max="6" width="0.85546875" style="11" hidden="1" customWidth="1"/>
    <col min="7" max="7" width="6.7109375" style="11" customWidth="1"/>
    <col min="8" max="8" width="11.7109375" style="11" customWidth="1"/>
    <col min="9" max="9" width="0.85546875" style="11" hidden="1" customWidth="1"/>
    <col min="10" max="10" width="6.7109375" style="11" customWidth="1"/>
    <col min="11" max="11" width="11.7109375" style="11" customWidth="1"/>
    <col min="12" max="12" width="0.85546875" style="11" hidden="1" customWidth="1"/>
    <col min="13" max="13" width="6.7109375" style="11" customWidth="1"/>
    <col min="14" max="14" width="11.7109375" style="11" customWidth="1"/>
    <col min="15" max="15" width="0.85546875" style="11" hidden="1" customWidth="1"/>
    <col min="16" max="16" width="6.7109375" style="11" customWidth="1"/>
    <col min="17" max="17" width="11.7109375" style="11" customWidth="1"/>
    <col min="18" max="18" width="0.85546875" style="11" hidden="1" customWidth="1"/>
    <col min="19" max="19" width="6.7109375" style="11" customWidth="1"/>
    <col min="20" max="20" width="11.7109375" style="11" customWidth="1"/>
    <col min="21" max="22" width="0.85546875" style="11" hidden="1" customWidth="1"/>
    <col min="23" max="23" width="11.7109375" style="11" customWidth="1"/>
    <col min="24" max="24" width="0.85546875" style="11" hidden="1" customWidth="1"/>
    <col min="25" max="25" width="11.7109375" style="11" customWidth="1"/>
    <col min="26" max="26" width="0.85546875" style="11" hidden="1" customWidth="1"/>
    <col min="27" max="27" width="10.7109375" style="12" customWidth="1"/>
    <col min="28" max="28" width="0.85546875" style="11" hidden="1" customWidth="1"/>
    <col min="29" max="29" width="14.7109375" style="11" customWidth="1"/>
    <col min="30" max="30" width="0.85546875" style="11" hidden="1" customWidth="1"/>
    <col min="31" max="31" width="11.28125" style="11" customWidth="1"/>
    <col min="32" max="32" width="0.85546875" style="11" customWidth="1"/>
    <col min="33" max="33" width="9.140625" style="11" customWidth="1"/>
    <col min="34" max="34" width="8.57421875" style="11" customWidth="1"/>
    <col min="35" max="35" width="3.421875" style="11" customWidth="1"/>
    <col min="36" max="36" width="8.57421875" style="11" customWidth="1"/>
    <col min="37" max="37" width="4.57421875" style="11" customWidth="1"/>
    <col min="38" max="16384" width="9.140625" style="11" customWidth="1"/>
  </cols>
  <sheetData>
    <row r="1" spans="1:32" ht="30">
      <c r="A1" s="78" t="s">
        <v>14</v>
      </c>
      <c r="B1" s="8"/>
      <c r="D1" s="126">
        <v>6</v>
      </c>
      <c r="G1" s="7"/>
      <c r="AF1" s="31" t="str">
        <f>'Tournament Setup'!$B$1</f>
        <v>2019  New Zealand National Billiards Championships</v>
      </c>
    </row>
    <row r="2" ht="12.75"/>
    <row r="3" spans="2:31" s="1" customFormat="1" ht="30.75" thickBot="1">
      <c r="B3" s="97" t="s">
        <v>0</v>
      </c>
      <c r="D3" s="150">
        <v>1</v>
      </c>
      <c r="E3" s="150"/>
      <c r="G3" s="150">
        <v>2</v>
      </c>
      <c r="H3" s="150"/>
      <c r="J3" s="150">
        <v>3</v>
      </c>
      <c r="K3" s="150"/>
      <c r="M3" s="150">
        <v>4</v>
      </c>
      <c r="N3" s="150"/>
      <c r="P3" s="150">
        <v>5</v>
      </c>
      <c r="Q3" s="150"/>
      <c r="S3" s="150">
        <v>6</v>
      </c>
      <c r="T3" s="150"/>
      <c r="W3" s="3" t="s">
        <v>1</v>
      </c>
      <c r="Y3" s="3" t="s">
        <v>107</v>
      </c>
      <c r="AA3" s="6" t="s">
        <v>108</v>
      </c>
      <c r="AC3" s="6" t="s">
        <v>3</v>
      </c>
      <c r="AE3" s="3" t="s">
        <v>2</v>
      </c>
    </row>
    <row r="4" spans="1:32" ht="4.5" customHeight="1" thickBot="1">
      <c r="A4" s="17"/>
      <c r="B4" s="18"/>
      <c r="C4" s="19"/>
      <c r="D4" s="20"/>
      <c r="E4" s="20"/>
      <c r="F4" s="20"/>
      <c r="G4" s="20"/>
      <c r="H4" s="20"/>
      <c r="I4" s="20"/>
      <c r="J4" s="20"/>
      <c r="K4" s="20"/>
      <c r="L4" s="20"/>
      <c r="M4" s="20"/>
      <c r="N4" s="20"/>
      <c r="O4" s="20"/>
      <c r="P4" s="20"/>
      <c r="Q4" s="20"/>
      <c r="R4" s="20"/>
      <c r="S4" s="20"/>
      <c r="T4" s="20"/>
      <c r="U4" s="21"/>
      <c r="V4" s="17"/>
      <c r="W4" s="18"/>
      <c r="X4" s="18"/>
      <c r="Y4" s="18"/>
      <c r="Z4" s="18"/>
      <c r="AA4" s="22"/>
      <c r="AB4" s="18"/>
      <c r="AC4" s="22"/>
      <c r="AD4" s="18"/>
      <c r="AE4" s="93"/>
      <c r="AF4" s="23"/>
    </row>
    <row r="5" spans="1:32" ht="30" customHeight="1">
      <c r="A5" s="151">
        <v>1</v>
      </c>
      <c r="B5" s="153"/>
      <c r="C5" s="4"/>
      <c r="D5" s="101"/>
      <c r="E5" s="101"/>
      <c r="F5" s="102"/>
      <c r="G5" s="155">
        <f>IF(AND(H5&lt;&gt;"",H6&lt;&gt;""),IF(H5&gt;H6,"W",IF(H5&lt;H6,"L","D")),"")</f>
      </c>
      <c r="H5" s="103"/>
      <c r="I5" s="102"/>
      <c r="J5" s="155">
        <f>IF(AND(K5&lt;&gt;"",K6&lt;&gt;""),IF(K5&gt;K6,"W",IF(K5&lt;K6,"L","D")),"")</f>
      </c>
      <c r="K5" s="103"/>
      <c r="L5" s="102"/>
      <c r="M5" s="155">
        <f>IF(AND(N5&lt;&gt;"",N6&lt;&gt;""),IF(N5&gt;N6,"W",IF(N5&lt;N6,"L","D")),"")</f>
      </c>
      <c r="N5" s="103"/>
      <c r="O5" s="102"/>
      <c r="P5" s="155">
        <f>IF(AND(Q5&lt;&gt;"",Q6&lt;&gt;""),IF(Q5&gt;Q6,"W",IF(Q5&lt;Q6,"L","D")),"")</f>
      </c>
      <c r="Q5" s="103"/>
      <c r="R5" s="102"/>
      <c r="S5" s="155">
        <f>IF(AND(T5&lt;&gt;"",T6&lt;&gt;""),IF(T5&gt;T6,"W",IF(T5&lt;T6,"L","D")),"")</f>
      </c>
      <c r="T5" s="103"/>
      <c r="U5" s="9"/>
      <c r="V5" s="10"/>
      <c r="W5" s="157">
        <f>IF(SUM(D5:T6)&gt;0,COUNTIF(D5:S6,"W")+COUNTIF(D5:S6,"D")/2,"")</f>
      </c>
      <c r="X5" s="60"/>
      <c r="Y5" s="158">
        <f>IF(W5&lt;&gt;"",SUM(T5,Q5,N5,K5,H5,E5),"")</f>
      </c>
      <c r="Z5" s="60"/>
      <c r="AA5" s="158">
        <f>IF(W5&lt;&gt;"",SUM(E6,H6,K6,N6,Q6,T6),"")</f>
      </c>
      <c r="AB5" s="60"/>
      <c r="AC5" s="65">
        <f>IF(Y5&lt;&gt;"",Y5-AA5,"")</f>
      </c>
      <c r="AD5" s="60"/>
      <c r="AE5" s="158"/>
      <c r="AF5" s="24"/>
    </row>
    <row r="6" spans="1:32" ht="30" customHeight="1" thickBot="1">
      <c r="A6" s="152"/>
      <c r="B6" s="154"/>
      <c r="C6" s="4"/>
      <c r="D6" s="101"/>
      <c r="E6" s="101"/>
      <c r="F6" s="102"/>
      <c r="G6" s="156"/>
      <c r="H6" s="104"/>
      <c r="I6" s="102"/>
      <c r="J6" s="156"/>
      <c r="K6" s="104"/>
      <c r="L6" s="102"/>
      <c r="M6" s="156"/>
      <c r="N6" s="104"/>
      <c r="O6" s="102"/>
      <c r="P6" s="156"/>
      <c r="Q6" s="104"/>
      <c r="R6" s="102"/>
      <c r="S6" s="156"/>
      <c r="T6" s="104"/>
      <c r="U6" s="9"/>
      <c r="V6" s="10"/>
      <c r="W6" s="157"/>
      <c r="X6" s="60"/>
      <c r="Y6" s="159"/>
      <c r="Z6" s="60"/>
      <c r="AA6" s="159"/>
      <c r="AB6" s="60"/>
      <c r="AC6" s="117">
        <f>IF(Y5&lt;&gt;"",Y5/SUM(Y5,AA5),"")</f>
      </c>
      <c r="AD6" s="60"/>
      <c r="AE6" s="190"/>
      <c r="AF6" s="24"/>
    </row>
    <row r="7" spans="1:32" ht="4.5" customHeight="1" thickBot="1">
      <c r="A7" s="10"/>
      <c r="B7" s="108"/>
      <c r="C7" s="25"/>
      <c r="D7" s="102"/>
      <c r="E7" s="102"/>
      <c r="F7" s="102"/>
      <c r="G7" s="102"/>
      <c r="H7" s="102"/>
      <c r="I7" s="102"/>
      <c r="J7" s="102"/>
      <c r="K7" s="102"/>
      <c r="L7" s="102"/>
      <c r="M7" s="102"/>
      <c r="N7" s="102"/>
      <c r="O7" s="102"/>
      <c r="P7" s="102"/>
      <c r="Q7" s="102"/>
      <c r="R7" s="102"/>
      <c r="S7" s="102"/>
      <c r="T7" s="102"/>
      <c r="U7" s="9"/>
      <c r="V7" s="10"/>
      <c r="W7" s="60"/>
      <c r="X7" s="60"/>
      <c r="Y7" s="60"/>
      <c r="Z7" s="60"/>
      <c r="AA7" s="61"/>
      <c r="AB7" s="60"/>
      <c r="AC7" s="61"/>
      <c r="AD7" s="60"/>
      <c r="AE7" s="92"/>
      <c r="AF7" s="24"/>
    </row>
    <row r="8" spans="1:32" ht="30" customHeight="1">
      <c r="A8" s="151">
        <v>2</v>
      </c>
      <c r="B8" s="153"/>
      <c r="C8" s="4"/>
      <c r="D8" s="155">
        <f>IF(AND(E8&lt;&gt;"",E9&lt;&gt;""),IF(E8&gt;E9,"W",IF(E8&lt;E9,"L","D")),"")</f>
      </c>
      <c r="E8" s="103"/>
      <c r="F8" s="102"/>
      <c r="G8" s="101"/>
      <c r="H8" s="101"/>
      <c r="I8" s="102"/>
      <c r="J8" s="155">
        <f>IF(AND(K8&lt;&gt;"",K9&lt;&gt;""),IF(K8&gt;K9,"W",IF(K8&lt;K9,"L","D")),"")</f>
      </c>
      <c r="K8" s="103"/>
      <c r="L8" s="102"/>
      <c r="M8" s="155">
        <f>IF(AND(N8&lt;&gt;"",N9&lt;&gt;""),IF(N8&gt;N9,"W",IF(N8&lt;N9,"L","D")),"")</f>
      </c>
      <c r="N8" s="103"/>
      <c r="O8" s="102"/>
      <c r="P8" s="155">
        <f>IF(AND(Q8&lt;&gt;"",Q9&lt;&gt;""),IF(Q8&gt;Q9,"W",IF(Q8&lt;Q9,"L","D")),"")</f>
      </c>
      <c r="Q8" s="103"/>
      <c r="R8" s="102"/>
      <c r="S8" s="155">
        <f>IF(AND(T8&lt;&gt;"",T9&lt;&gt;""),IF(T8&gt;T9,"W",IF(T8&lt;T9,"L","D")),"")</f>
      </c>
      <c r="T8" s="103"/>
      <c r="U8" s="9"/>
      <c r="V8" s="10"/>
      <c r="W8" s="157">
        <f>IF(SUM(D8:T9)&gt;0,COUNTIF(D8:S9,"W")+COUNTIF(D8:S9,"D")/2,"")</f>
      </c>
      <c r="X8" s="60"/>
      <c r="Y8" s="158">
        <f>IF(W8&lt;&gt;"",SUM(T8,Q8,N8,K8,H8,E8),"")</f>
      </c>
      <c r="Z8" s="60"/>
      <c r="AA8" s="158">
        <f>IF(W8&lt;&gt;"",SUM(E9,H9,K9,N9,Q9,T9),"")</f>
      </c>
      <c r="AB8" s="60"/>
      <c r="AC8" s="65">
        <f>IF(Y8&lt;&gt;"",Y8-AA8,"")</f>
      </c>
      <c r="AD8" s="60"/>
      <c r="AE8" s="190"/>
      <c r="AF8" s="24"/>
    </row>
    <row r="9" spans="1:32" ht="30" customHeight="1" thickBot="1">
      <c r="A9" s="152"/>
      <c r="B9" s="154"/>
      <c r="C9" s="4"/>
      <c r="D9" s="156"/>
      <c r="E9" s="104"/>
      <c r="F9" s="102"/>
      <c r="G9" s="101"/>
      <c r="H9" s="101"/>
      <c r="I9" s="102"/>
      <c r="J9" s="156"/>
      <c r="K9" s="104"/>
      <c r="L9" s="102"/>
      <c r="M9" s="156"/>
      <c r="N9" s="104"/>
      <c r="O9" s="102"/>
      <c r="P9" s="156"/>
      <c r="Q9" s="104"/>
      <c r="R9" s="102"/>
      <c r="S9" s="156"/>
      <c r="T9" s="104"/>
      <c r="U9" s="9"/>
      <c r="V9" s="10"/>
      <c r="W9" s="157"/>
      <c r="X9" s="60"/>
      <c r="Y9" s="159"/>
      <c r="Z9" s="60"/>
      <c r="AA9" s="159"/>
      <c r="AB9" s="60"/>
      <c r="AC9" s="117">
        <f>IF(Y8&lt;&gt;"",Y8/SUM(Y8,AA8),"")</f>
      </c>
      <c r="AD9" s="60"/>
      <c r="AE9" s="190"/>
      <c r="AF9" s="24"/>
    </row>
    <row r="10" spans="1:32" ht="4.5" customHeight="1" thickBot="1">
      <c r="A10" s="10"/>
      <c r="B10" s="108"/>
      <c r="C10" s="25"/>
      <c r="D10" s="102"/>
      <c r="E10" s="102"/>
      <c r="F10" s="102"/>
      <c r="G10" s="102"/>
      <c r="H10" s="102"/>
      <c r="I10" s="102"/>
      <c r="J10" s="102"/>
      <c r="K10" s="102"/>
      <c r="L10" s="102"/>
      <c r="M10" s="102"/>
      <c r="N10" s="102"/>
      <c r="O10" s="102"/>
      <c r="P10" s="102"/>
      <c r="Q10" s="102"/>
      <c r="R10" s="102"/>
      <c r="S10" s="102"/>
      <c r="T10" s="102"/>
      <c r="U10" s="9"/>
      <c r="V10" s="10"/>
      <c r="W10" s="60"/>
      <c r="X10" s="60"/>
      <c r="Y10" s="60"/>
      <c r="Z10" s="60"/>
      <c r="AA10" s="61"/>
      <c r="AB10" s="60"/>
      <c r="AC10" s="61"/>
      <c r="AD10" s="60"/>
      <c r="AE10" s="92"/>
      <c r="AF10" s="24"/>
    </row>
    <row r="11" spans="1:32" ht="30" customHeight="1">
      <c r="A11" s="151">
        <v>3</v>
      </c>
      <c r="B11" s="153"/>
      <c r="C11" s="4"/>
      <c r="D11" s="155">
        <f>IF(AND(E11&lt;&gt;"",E12&lt;&gt;""),IF(E11&gt;E12,"W",IF(E11&lt;E12,"L","D")),"")</f>
      </c>
      <c r="E11" s="103"/>
      <c r="F11" s="102"/>
      <c r="G11" s="155">
        <f>IF(AND(H11&lt;&gt;"",H12&lt;&gt;""),IF(H11&gt;H12,"W",IF(H11&lt;H12,"L","D")),"")</f>
      </c>
      <c r="H11" s="103"/>
      <c r="I11" s="102"/>
      <c r="J11" s="101"/>
      <c r="K11" s="101"/>
      <c r="L11" s="102"/>
      <c r="M11" s="155">
        <f>IF(AND(N11&lt;&gt;"",N12&lt;&gt;""),IF(N11&gt;N12,"W",IF(N11&lt;N12,"L","D")),"")</f>
      </c>
      <c r="N11" s="103"/>
      <c r="O11" s="102"/>
      <c r="P11" s="155">
        <f>IF(AND(Q11&lt;&gt;"",Q12&lt;&gt;""),IF(Q11&gt;Q12,"W",IF(Q11&lt;Q12,"L","D")),"")</f>
      </c>
      <c r="Q11" s="103"/>
      <c r="R11" s="102"/>
      <c r="S11" s="155">
        <f>IF(AND(T11&lt;&gt;"",T12&lt;&gt;""),IF(T11&gt;T12,"W",IF(T11&lt;T12,"L","D")),"")</f>
      </c>
      <c r="T11" s="103"/>
      <c r="U11" s="9"/>
      <c r="V11" s="10"/>
      <c r="W11" s="157">
        <f>IF(SUM(D11:T12)&gt;0,COUNTIF(D11:S12,"W")+COUNTIF(D11:S12,"D")/2,"")</f>
      </c>
      <c r="X11" s="60"/>
      <c r="Y11" s="158">
        <f>IF(W11&lt;&gt;"",SUM(T11,Q11,N11,K11,H11,E11),"")</f>
      </c>
      <c r="Z11" s="60"/>
      <c r="AA11" s="158">
        <f>IF(W11&lt;&gt;"",SUM(E12,H12,K12,N12,Q12,T12),"")</f>
      </c>
      <c r="AB11" s="60"/>
      <c r="AC11" s="65">
        <f>IF(Y11&lt;&gt;"",Y11-AA11,"")</f>
      </c>
      <c r="AD11" s="60"/>
      <c r="AE11" s="190"/>
      <c r="AF11" s="24"/>
    </row>
    <row r="12" spans="1:32" ht="30" customHeight="1" thickBot="1">
      <c r="A12" s="152"/>
      <c r="B12" s="154"/>
      <c r="C12" s="4"/>
      <c r="D12" s="156"/>
      <c r="E12" s="104"/>
      <c r="F12" s="102"/>
      <c r="G12" s="156"/>
      <c r="H12" s="104"/>
      <c r="I12" s="102"/>
      <c r="J12" s="101"/>
      <c r="K12" s="101"/>
      <c r="L12" s="102"/>
      <c r="M12" s="156"/>
      <c r="N12" s="104"/>
      <c r="O12" s="102"/>
      <c r="P12" s="156"/>
      <c r="Q12" s="104"/>
      <c r="R12" s="102"/>
      <c r="S12" s="156"/>
      <c r="T12" s="104"/>
      <c r="U12" s="9"/>
      <c r="V12" s="10"/>
      <c r="W12" s="157"/>
      <c r="X12" s="60"/>
      <c r="Y12" s="159"/>
      <c r="Z12" s="60"/>
      <c r="AA12" s="159"/>
      <c r="AB12" s="60"/>
      <c r="AC12" s="117">
        <f>IF(Y11&lt;&gt;"",Y11/SUM(Y11,AA11),"")</f>
      </c>
      <c r="AD12" s="60"/>
      <c r="AE12" s="190"/>
      <c r="AF12" s="24"/>
    </row>
    <row r="13" spans="1:32" ht="4.5" customHeight="1" thickBot="1">
      <c r="A13" s="10"/>
      <c r="B13" s="108"/>
      <c r="C13" s="25"/>
      <c r="D13" s="102"/>
      <c r="E13" s="102"/>
      <c r="F13" s="102"/>
      <c r="G13" s="102"/>
      <c r="H13" s="102"/>
      <c r="I13" s="102"/>
      <c r="J13" s="102"/>
      <c r="K13" s="102"/>
      <c r="L13" s="102"/>
      <c r="M13" s="102"/>
      <c r="N13" s="102"/>
      <c r="O13" s="102"/>
      <c r="P13" s="102"/>
      <c r="Q13" s="102"/>
      <c r="R13" s="102"/>
      <c r="S13" s="102"/>
      <c r="T13" s="102"/>
      <c r="U13" s="9"/>
      <c r="V13" s="10"/>
      <c r="W13" s="60"/>
      <c r="X13" s="60"/>
      <c r="Y13" s="60"/>
      <c r="Z13" s="60"/>
      <c r="AA13" s="61"/>
      <c r="AB13" s="60"/>
      <c r="AC13" s="61"/>
      <c r="AD13" s="60"/>
      <c r="AE13" s="92"/>
      <c r="AF13" s="24"/>
    </row>
    <row r="14" spans="1:32" ht="30" customHeight="1">
      <c r="A14" s="151">
        <v>4</v>
      </c>
      <c r="B14" s="153"/>
      <c r="C14" s="4"/>
      <c r="D14" s="155">
        <f>IF(AND(E14&lt;&gt;"",E15&lt;&gt;""),IF(E14&gt;E15,"W",IF(E14&lt;E15,"L","D")),"")</f>
      </c>
      <c r="E14" s="103"/>
      <c r="F14" s="102"/>
      <c r="G14" s="155">
        <f>IF(AND(H14&lt;&gt;"",H15&lt;&gt;""),IF(H14&gt;H15,"W",IF(H14&lt;H15,"L","D")),"")</f>
      </c>
      <c r="H14" s="103"/>
      <c r="I14" s="102"/>
      <c r="J14" s="155">
        <f>IF(AND(K14&lt;&gt;"",K15&lt;&gt;""),IF(K14&gt;K15,"W",IF(K14&lt;K15,"L","D")),"")</f>
      </c>
      <c r="K14" s="103"/>
      <c r="L14" s="102"/>
      <c r="M14" s="101"/>
      <c r="N14" s="101"/>
      <c r="O14" s="102"/>
      <c r="P14" s="155">
        <f>IF(AND(Q14&lt;&gt;"",Q15&lt;&gt;""),IF(Q14&gt;Q15,"W",IF(Q14&lt;Q15,"L","D")),"")</f>
      </c>
      <c r="Q14" s="103"/>
      <c r="R14" s="102"/>
      <c r="S14" s="155">
        <f>IF(AND(T14&lt;&gt;"",T15&lt;&gt;""),IF(T14&gt;T15,"W",IF(T14&lt;T15,"L","D")),"")</f>
      </c>
      <c r="T14" s="103"/>
      <c r="U14" s="9"/>
      <c r="V14" s="10"/>
      <c r="W14" s="157">
        <f>IF(SUM(D14:T15)&gt;0,COUNTIF(D14:S15,"W")+COUNTIF(D14:S15,"D")/2,"")</f>
      </c>
      <c r="X14" s="60"/>
      <c r="Y14" s="158">
        <f>IF(W14&lt;&gt;"",SUM(T14,Q14,N14,K14,H14,E14),"")</f>
      </c>
      <c r="Z14" s="60"/>
      <c r="AA14" s="158">
        <f>IF(W14&lt;&gt;"",SUM(E15,H15,K15,N15,Q15,T15),"")</f>
      </c>
      <c r="AB14" s="60"/>
      <c r="AC14" s="65">
        <f>IF(Y14&lt;&gt;"",Y14-AA14,"")</f>
      </c>
      <c r="AD14" s="60"/>
      <c r="AE14" s="190"/>
      <c r="AF14" s="24"/>
    </row>
    <row r="15" spans="1:32" ht="30" customHeight="1" thickBot="1">
      <c r="A15" s="152"/>
      <c r="B15" s="154"/>
      <c r="C15" s="4"/>
      <c r="D15" s="156"/>
      <c r="E15" s="104"/>
      <c r="F15" s="102"/>
      <c r="G15" s="156"/>
      <c r="H15" s="104"/>
      <c r="I15" s="102"/>
      <c r="J15" s="156"/>
      <c r="K15" s="104"/>
      <c r="L15" s="102"/>
      <c r="M15" s="101"/>
      <c r="N15" s="101"/>
      <c r="O15" s="102"/>
      <c r="P15" s="156"/>
      <c r="Q15" s="104"/>
      <c r="R15" s="102"/>
      <c r="S15" s="156"/>
      <c r="T15" s="104"/>
      <c r="U15" s="9"/>
      <c r="V15" s="10"/>
      <c r="W15" s="157"/>
      <c r="X15" s="60"/>
      <c r="Y15" s="159"/>
      <c r="Z15" s="60"/>
      <c r="AA15" s="159"/>
      <c r="AB15" s="60"/>
      <c r="AC15" s="117">
        <f>IF(Y14&lt;&gt;"",Y14/SUM(Y14,AA14),"")</f>
      </c>
      <c r="AD15" s="60"/>
      <c r="AE15" s="190"/>
      <c r="AF15" s="24"/>
    </row>
    <row r="16" spans="1:32" ht="4.5" customHeight="1" thickBot="1">
      <c r="A16" s="10"/>
      <c r="B16" s="108"/>
      <c r="C16" s="25"/>
      <c r="D16" s="102"/>
      <c r="E16" s="102"/>
      <c r="F16" s="102"/>
      <c r="G16" s="102"/>
      <c r="H16" s="102"/>
      <c r="I16" s="102"/>
      <c r="J16" s="102"/>
      <c r="K16" s="102"/>
      <c r="L16" s="102"/>
      <c r="M16" s="102"/>
      <c r="N16" s="102"/>
      <c r="O16" s="102"/>
      <c r="P16" s="102"/>
      <c r="Q16" s="102"/>
      <c r="R16" s="102"/>
      <c r="S16" s="102"/>
      <c r="T16" s="102"/>
      <c r="U16" s="9"/>
      <c r="V16" s="10"/>
      <c r="W16" s="60"/>
      <c r="X16" s="60"/>
      <c r="Y16" s="60"/>
      <c r="Z16" s="60"/>
      <c r="AA16" s="61"/>
      <c r="AB16" s="60"/>
      <c r="AC16" s="61"/>
      <c r="AD16" s="60"/>
      <c r="AE16" s="92"/>
      <c r="AF16" s="24"/>
    </row>
    <row r="17" spans="1:32" ht="30" customHeight="1">
      <c r="A17" s="151">
        <v>5</v>
      </c>
      <c r="B17" s="153"/>
      <c r="C17" s="4"/>
      <c r="D17" s="155">
        <f>IF(AND(E17&lt;&gt;"",E18&lt;&gt;""),IF(E17&gt;E18,"W",IF(E17&lt;E18,"L","D")),"")</f>
      </c>
      <c r="E17" s="103"/>
      <c r="F17" s="102"/>
      <c r="G17" s="155">
        <f>IF(AND(H17&lt;&gt;"",H18&lt;&gt;""),IF(H17&gt;H18,"W",IF(H17&lt;H18,"L","D")),"")</f>
      </c>
      <c r="H17" s="103"/>
      <c r="I17" s="102"/>
      <c r="J17" s="155">
        <f>IF(AND(K17&lt;&gt;"",K18&lt;&gt;""),IF(K17&gt;K18,"W",IF(K17&lt;K18,"L","D")),"")</f>
      </c>
      <c r="K17" s="103"/>
      <c r="L17" s="102"/>
      <c r="M17" s="155">
        <f>IF(AND(N17&lt;&gt;"",N18&lt;&gt;""),IF(N17&gt;N18,"W",IF(N17&lt;N18,"L","D")),"")</f>
      </c>
      <c r="N17" s="103"/>
      <c r="O17" s="102"/>
      <c r="P17" s="101"/>
      <c r="Q17" s="101"/>
      <c r="R17" s="102"/>
      <c r="S17" s="155">
        <f>IF(AND(T17&lt;&gt;"",T18&lt;&gt;""),IF(T17&gt;T18,"W",IF(T17&lt;T18,"L","D")),"")</f>
      </c>
      <c r="T17" s="103"/>
      <c r="U17" s="9"/>
      <c r="V17" s="10"/>
      <c r="W17" s="157">
        <f>IF(SUM(D17:T18)&gt;0,COUNTIF(D17:S18,"W")+COUNTIF(D17:S18,"D")/2,"")</f>
      </c>
      <c r="X17" s="60"/>
      <c r="Y17" s="158">
        <f>IF(W17&lt;&gt;"",SUM(T17,Q17,N17,K17,H17,E17),"")</f>
      </c>
      <c r="Z17" s="60"/>
      <c r="AA17" s="158">
        <f>IF(W17&lt;&gt;"",SUM(E18,H18,K18,N18,Q18,T18),"")</f>
      </c>
      <c r="AB17" s="60"/>
      <c r="AC17" s="65">
        <f>IF(Y17&lt;&gt;"",Y17-AA17,"")</f>
      </c>
      <c r="AD17" s="60"/>
      <c r="AE17" s="190"/>
      <c r="AF17" s="24"/>
    </row>
    <row r="18" spans="1:32" ht="30" customHeight="1" thickBot="1">
      <c r="A18" s="152"/>
      <c r="B18" s="154"/>
      <c r="C18" s="4"/>
      <c r="D18" s="156"/>
      <c r="E18" s="104"/>
      <c r="F18" s="102"/>
      <c r="G18" s="156"/>
      <c r="H18" s="104"/>
      <c r="I18" s="102"/>
      <c r="J18" s="156"/>
      <c r="K18" s="104"/>
      <c r="L18" s="102"/>
      <c r="M18" s="156"/>
      <c r="N18" s="104"/>
      <c r="O18" s="102"/>
      <c r="P18" s="101"/>
      <c r="Q18" s="101"/>
      <c r="R18" s="102"/>
      <c r="S18" s="156"/>
      <c r="T18" s="104"/>
      <c r="U18" s="9"/>
      <c r="V18" s="10"/>
      <c r="W18" s="157"/>
      <c r="X18" s="60"/>
      <c r="Y18" s="159"/>
      <c r="Z18" s="60"/>
      <c r="AA18" s="159"/>
      <c r="AB18" s="60"/>
      <c r="AC18" s="117">
        <f>IF(Y17&lt;&gt;"",Y17/SUM(Y17,AA17),"")</f>
      </c>
      <c r="AD18" s="60"/>
      <c r="AE18" s="190"/>
      <c r="AF18" s="24"/>
    </row>
    <row r="19" spans="1:32" ht="4.5" customHeight="1" thickBot="1">
      <c r="A19" s="10"/>
      <c r="B19" s="108"/>
      <c r="C19" s="25"/>
      <c r="D19" s="102"/>
      <c r="E19" s="102"/>
      <c r="F19" s="102"/>
      <c r="G19" s="102"/>
      <c r="H19" s="102"/>
      <c r="I19" s="102"/>
      <c r="J19" s="102"/>
      <c r="K19" s="102"/>
      <c r="L19" s="102"/>
      <c r="M19" s="102"/>
      <c r="N19" s="102"/>
      <c r="O19" s="102"/>
      <c r="P19" s="102"/>
      <c r="Q19" s="102"/>
      <c r="R19" s="102"/>
      <c r="S19" s="102"/>
      <c r="T19" s="102"/>
      <c r="U19" s="9"/>
      <c r="V19" s="10"/>
      <c r="W19" s="60"/>
      <c r="X19" s="60"/>
      <c r="Y19" s="60"/>
      <c r="Z19" s="60"/>
      <c r="AA19" s="61"/>
      <c r="AB19" s="60"/>
      <c r="AC19" s="61"/>
      <c r="AD19" s="60"/>
      <c r="AE19" s="92"/>
      <c r="AF19" s="24"/>
    </row>
    <row r="20" spans="1:32" ht="30" customHeight="1">
      <c r="A20" s="151">
        <v>6</v>
      </c>
      <c r="B20" s="153"/>
      <c r="C20" s="4"/>
      <c r="D20" s="155">
        <f>IF(AND(E20&lt;&gt;"",E21&lt;&gt;""),IF(E20&gt;E21,"W",IF(E20&lt;E21,"L","D")),"")</f>
      </c>
      <c r="E20" s="103"/>
      <c r="F20" s="102"/>
      <c r="G20" s="155">
        <f>IF(AND(H20&lt;&gt;"",H21&lt;&gt;""),IF(H20&gt;H21,"W",IF(H20&lt;H21,"L","D")),"")</f>
      </c>
      <c r="H20" s="103"/>
      <c r="I20" s="102"/>
      <c r="J20" s="155">
        <f>IF(AND(K20&lt;&gt;"",K21&lt;&gt;""),IF(K20&gt;K21,"W",IF(K20&lt;K21,"L","D")),"")</f>
      </c>
      <c r="K20" s="103"/>
      <c r="L20" s="102"/>
      <c r="M20" s="155">
        <f>IF(AND(N20&lt;&gt;"",N21&lt;&gt;""),IF(N20&gt;N21,"W",IF(N20&lt;N21,"L","D")),"")</f>
      </c>
      <c r="N20" s="103"/>
      <c r="O20" s="102"/>
      <c r="P20" s="155">
        <f>IF(AND(Q20&lt;&gt;"",Q21&lt;&gt;""),IF(Q20&gt;Q21,"W",IF(Q20&lt;Q21,"L","D")),"")</f>
      </c>
      <c r="Q20" s="103"/>
      <c r="R20" s="102"/>
      <c r="S20" s="101"/>
      <c r="T20" s="101"/>
      <c r="U20" s="9"/>
      <c r="V20" s="10"/>
      <c r="W20" s="157">
        <f>IF(SUM(D20:T21)&gt;0,COUNTIF(D20:S21,"W")+COUNTIF(D20:S21,"D")/2,"")</f>
      </c>
      <c r="X20" s="60"/>
      <c r="Y20" s="158">
        <f>IF(W20&lt;&gt;"",SUM(T20,Q20,N20,K20,H20,E20),"")</f>
      </c>
      <c r="Z20" s="60"/>
      <c r="AA20" s="158">
        <f>IF(W20&lt;&gt;"",SUM(E21,H21,K21,N21,Q21,T21),"")</f>
      </c>
      <c r="AB20" s="60"/>
      <c r="AC20" s="65">
        <f>IF(Y20&lt;&gt;"",Y20-AA20,"")</f>
      </c>
      <c r="AD20" s="60"/>
      <c r="AE20" s="190"/>
      <c r="AF20" s="24"/>
    </row>
    <row r="21" spans="1:32" ht="30" customHeight="1" thickBot="1">
      <c r="A21" s="152"/>
      <c r="B21" s="154"/>
      <c r="C21" s="4"/>
      <c r="D21" s="156"/>
      <c r="E21" s="104"/>
      <c r="F21" s="102"/>
      <c r="G21" s="156"/>
      <c r="H21" s="104"/>
      <c r="I21" s="102"/>
      <c r="J21" s="156"/>
      <c r="K21" s="104"/>
      <c r="L21" s="102"/>
      <c r="M21" s="156"/>
      <c r="N21" s="104"/>
      <c r="O21" s="102"/>
      <c r="P21" s="156"/>
      <c r="Q21" s="104"/>
      <c r="R21" s="102"/>
      <c r="S21" s="101"/>
      <c r="T21" s="101"/>
      <c r="U21" s="9"/>
      <c r="V21" s="10"/>
      <c r="W21" s="157"/>
      <c r="X21" s="60"/>
      <c r="Y21" s="159"/>
      <c r="Z21" s="60"/>
      <c r="AA21" s="159"/>
      <c r="AB21" s="60"/>
      <c r="AC21" s="117">
        <f>IF(Y20&lt;&gt;"",Y20/SUM(Y20,AA20),"")</f>
      </c>
      <c r="AD21" s="60"/>
      <c r="AE21" s="159"/>
      <c r="AF21" s="24"/>
    </row>
    <row r="22" spans="1:32" ht="4.5" customHeight="1" thickBot="1">
      <c r="A22" s="14"/>
      <c r="B22" s="15"/>
      <c r="C22" s="26"/>
      <c r="D22" s="5"/>
      <c r="E22" s="5"/>
      <c r="F22" s="5"/>
      <c r="G22" s="5"/>
      <c r="H22" s="5"/>
      <c r="I22" s="5"/>
      <c r="J22" s="5"/>
      <c r="K22" s="5"/>
      <c r="L22" s="5"/>
      <c r="M22" s="5"/>
      <c r="N22" s="5"/>
      <c r="O22" s="5"/>
      <c r="P22" s="5"/>
      <c r="Q22" s="5"/>
      <c r="R22" s="5"/>
      <c r="S22" s="5"/>
      <c r="T22" s="5"/>
      <c r="U22" s="13"/>
      <c r="V22" s="14"/>
      <c r="W22" s="15"/>
      <c r="X22" s="15"/>
      <c r="Y22" s="15"/>
      <c r="Z22" s="15"/>
      <c r="AA22" s="16"/>
      <c r="AB22" s="15"/>
      <c r="AC22" s="16"/>
      <c r="AD22" s="15"/>
      <c r="AE22" s="94"/>
      <c r="AF22" s="27"/>
    </row>
    <row r="23" spans="3:21" ht="4.5" customHeight="1">
      <c r="C23" s="4"/>
      <c r="U23" s="4"/>
    </row>
    <row r="24" spans="1:28" ht="27">
      <c r="A24" s="109"/>
      <c r="B24" s="122" t="s">
        <v>143</v>
      </c>
      <c r="C24" s="123"/>
      <c r="D24" s="118"/>
      <c r="E24" s="118"/>
      <c r="F24" s="118"/>
      <c r="G24" s="118"/>
      <c r="H24" s="118"/>
      <c r="I24" s="118"/>
      <c r="J24" s="118"/>
      <c r="K24" s="118"/>
      <c r="L24" s="118"/>
      <c r="M24" s="118"/>
      <c r="N24" s="118"/>
      <c r="O24" s="118"/>
      <c r="P24" s="118"/>
      <c r="Q24" s="118"/>
      <c r="R24" s="118"/>
      <c r="S24" s="118"/>
      <c r="T24" s="118"/>
      <c r="U24" s="118"/>
      <c r="V24" s="118"/>
      <c r="W24" s="118"/>
      <c r="X24" s="118"/>
      <c r="Y24" s="121"/>
      <c r="AB24" s="12"/>
    </row>
    <row r="25" spans="1:28" ht="24.75">
      <c r="A25" s="109"/>
      <c r="B25" s="160" t="s">
        <v>118</v>
      </c>
      <c r="C25" s="161"/>
      <c r="D25" s="162">
        <f>B5</f>
        <v>0</v>
      </c>
      <c r="E25" s="163"/>
      <c r="F25" s="163"/>
      <c r="G25" s="163"/>
      <c r="H25" s="164"/>
      <c r="I25" s="110"/>
      <c r="J25" s="165">
        <f>B20</f>
        <v>0</v>
      </c>
      <c r="K25" s="166"/>
      <c r="L25" s="166"/>
      <c r="M25" s="166"/>
      <c r="N25" s="167"/>
      <c r="O25" s="110"/>
      <c r="P25" s="110" t="s">
        <v>142</v>
      </c>
      <c r="Q25" s="110"/>
      <c r="R25" s="110"/>
      <c r="S25" s="191">
        <f>B11</f>
        <v>0</v>
      </c>
      <c r="T25" s="192"/>
      <c r="U25" s="192"/>
      <c r="V25" s="192"/>
      <c r="W25" s="192"/>
      <c r="X25" s="192"/>
      <c r="Y25" s="193"/>
      <c r="AA25" s="11"/>
      <c r="AB25" s="12"/>
    </row>
    <row r="26" spans="1:28" ht="24.75">
      <c r="A26" s="109"/>
      <c r="B26" s="160" t="s">
        <v>119</v>
      </c>
      <c r="C26" s="161"/>
      <c r="D26" s="162">
        <f>B8</f>
        <v>0</v>
      </c>
      <c r="E26" s="163">
        <f>$G$4</f>
        <v>0</v>
      </c>
      <c r="F26" s="163">
        <f>$G$4</f>
        <v>0</v>
      </c>
      <c r="G26" s="163">
        <f>$G$4</f>
        <v>0</v>
      </c>
      <c r="H26" s="164"/>
      <c r="I26" s="110"/>
      <c r="J26" s="168">
        <f>B17</f>
        <v>0</v>
      </c>
      <c r="K26" s="168"/>
      <c r="L26" s="168"/>
      <c r="M26" s="168"/>
      <c r="N26" s="168"/>
      <c r="O26" s="110"/>
      <c r="P26" s="110" t="s">
        <v>142</v>
      </c>
      <c r="Q26" s="110"/>
      <c r="R26" s="110"/>
      <c r="S26" s="194">
        <f>B14</f>
        <v>0</v>
      </c>
      <c r="T26" s="194"/>
      <c r="U26" s="194"/>
      <c r="V26" s="194"/>
      <c r="W26" s="194"/>
      <c r="X26" s="194"/>
      <c r="Y26" s="194"/>
      <c r="AA26" s="11"/>
      <c r="AB26" s="12"/>
    </row>
    <row r="27" spans="1:28" ht="24.75">
      <c r="A27" s="109"/>
      <c r="B27" s="160" t="s">
        <v>120</v>
      </c>
      <c r="C27" s="161"/>
      <c r="D27" s="162">
        <f>B11</f>
        <v>0</v>
      </c>
      <c r="E27" s="163">
        <f>$G$3</f>
        <v>2</v>
      </c>
      <c r="F27" s="163">
        <f>$G$3</f>
        <v>2</v>
      </c>
      <c r="G27" s="163">
        <f>$G$3</f>
        <v>2</v>
      </c>
      <c r="H27" s="164"/>
      <c r="I27" s="110"/>
      <c r="J27" s="168">
        <f>B14</f>
        <v>0</v>
      </c>
      <c r="K27" s="168"/>
      <c r="L27" s="168"/>
      <c r="M27" s="168"/>
      <c r="N27" s="168"/>
      <c r="O27" s="110"/>
      <c r="P27" s="110" t="s">
        <v>142</v>
      </c>
      <c r="Q27" s="110"/>
      <c r="R27" s="110"/>
      <c r="S27" s="194">
        <f>B20</f>
        <v>0</v>
      </c>
      <c r="T27" s="194"/>
      <c r="U27" s="194"/>
      <c r="V27" s="194"/>
      <c r="W27" s="194"/>
      <c r="X27" s="194"/>
      <c r="Y27" s="194"/>
      <c r="AA27" s="11"/>
      <c r="AB27" s="12"/>
    </row>
    <row r="28" spans="1:28" ht="24.75">
      <c r="A28" s="109"/>
      <c r="B28" s="160" t="s">
        <v>121</v>
      </c>
      <c r="C28" s="161"/>
      <c r="D28" s="162">
        <f>B5</f>
        <v>0</v>
      </c>
      <c r="E28" s="163">
        <f>$G$4</f>
        <v>0</v>
      </c>
      <c r="F28" s="163">
        <f>$G$4</f>
        <v>0</v>
      </c>
      <c r="G28" s="163">
        <f>$G$4</f>
        <v>0</v>
      </c>
      <c r="H28" s="164"/>
      <c r="I28" s="110"/>
      <c r="J28" s="168">
        <f>B17</f>
        <v>0</v>
      </c>
      <c r="K28" s="168"/>
      <c r="L28" s="168"/>
      <c r="M28" s="168"/>
      <c r="N28" s="168"/>
      <c r="O28" s="110"/>
      <c r="P28" s="110" t="s">
        <v>142</v>
      </c>
      <c r="Q28" s="110"/>
      <c r="R28" s="110"/>
      <c r="S28" s="194">
        <f>B8</f>
        <v>0</v>
      </c>
      <c r="T28" s="194"/>
      <c r="U28" s="194"/>
      <c r="V28" s="194"/>
      <c r="W28" s="194"/>
      <c r="X28" s="194"/>
      <c r="Y28" s="194"/>
      <c r="AA28" s="11"/>
      <c r="AB28" s="12"/>
    </row>
    <row r="29" spans="1:28" ht="24.75">
      <c r="A29" s="109"/>
      <c r="B29" s="160" t="s">
        <v>122</v>
      </c>
      <c r="C29" s="161"/>
      <c r="D29" s="162">
        <f>B11</f>
        <v>0</v>
      </c>
      <c r="E29" s="163">
        <f>$G$5</f>
      </c>
      <c r="F29" s="163">
        <f>$G$5</f>
      </c>
      <c r="G29" s="163">
        <f>$G$5</f>
      </c>
      <c r="H29" s="164"/>
      <c r="I29" s="110"/>
      <c r="J29" s="168">
        <f>B20</f>
        <v>0</v>
      </c>
      <c r="K29" s="168"/>
      <c r="L29" s="168"/>
      <c r="M29" s="168"/>
      <c r="N29" s="168"/>
      <c r="O29" s="110"/>
      <c r="P29" s="110" t="s">
        <v>142</v>
      </c>
      <c r="Q29" s="110"/>
      <c r="R29" s="110"/>
      <c r="S29" s="194">
        <f>B17</f>
        <v>0</v>
      </c>
      <c r="T29" s="194"/>
      <c r="U29" s="194"/>
      <c r="V29" s="194"/>
      <c r="W29" s="194"/>
      <c r="X29" s="194"/>
      <c r="Y29" s="194"/>
      <c r="AA29" s="11"/>
      <c r="AB29" s="12"/>
    </row>
    <row r="30" spans="2:27" ht="24.75">
      <c r="B30" s="160" t="s">
        <v>123</v>
      </c>
      <c r="C30" s="161"/>
      <c r="D30" s="162">
        <f>B8</f>
        <v>0</v>
      </c>
      <c r="E30" s="163"/>
      <c r="F30" s="163"/>
      <c r="G30" s="163"/>
      <c r="H30" s="164"/>
      <c r="I30" s="110"/>
      <c r="J30" s="168">
        <f>B14</f>
        <v>0</v>
      </c>
      <c r="K30" s="168"/>
      <c r="L30" s="168"/>
      <c r="M30" s="168"/>
      <c r="N30" s="168"/>
      <c r="O30" s="110"/>
      <c r="P30" s="110" t="s">
        <v>142</v>
      </c>
      <c r="Q30" s="110"/>
      <c r="R30" s="110"/>
      <c r="S30" s="194">
        <f>B5</f>
        <v>0</v>
      </c>
      <c r="T30" s="194"/>
      <c r="U30" s="194"/>
      <c r="V30" s="194"/>
      <c r="W30" s="194"/>
      <c r="X30" s="194"/>
      <c r="Y30" s="194"/>
      <c r="AA30" s="11"/>
    </row>
    <row r="31" spans="2:25" ht="24.75">
      <c r="B31" s="160" t="s">
        <v>124</v>
      </c>
      <c r="C31" s="161"/>
      <c r="D31" s="162">
        <f>B17</f>
        <v>0</v>
      </c>
      <c r="E31" s="163"/>
      <c r="F31" s="163"/>
      <c r="G31" s="163"/>
      <c r="H31" s="164"/>
      <c r="I31" s="110"/>
      <c r="J31" s="165">
        <f>B20</f>
        <v>0</v>
      </c>
      <c r="K31" s="166"/>
      <c r="L31" s="166"/>
      <c r="M31" s="166"/>
      <c r="N31" s="167"/>
      <c r="O31" s="110"/>
      <c r="P31" s="110" t="s">
        <v>142</v>
      </c>
      <c r="Q31" s="110"/>
      <c r="R31" s="110"/>
      <c r="S31" s="194">
        <f>B11</f>
        <v>0</v>
      </c>
      <c r="T31" s="194"/>
      <c r="U31" s="194"/>
      <c r="V31" s="194"/>
      <c r="W31" s="194"/>
      <c r="X31" s="194"/>
      <c r="Y31" s="194"/>
    </row>
    <row r="32" spans="2:25" ht="24.75">
      <c r="B32" s="160" t="s">
        <v>125</v>
      </c>
      <c r="C32" s="161"/>
      <c r="D32" s="162">
        <f>B5</f>
        <v>0</v>
      </c>
      <c r="E32" s="163">
        <f>$G$4</f>
        <v>0</v>
      </c>
      <c r="F32" s="163">
        <f>$G$4</f>
        <v>0</v>
      </c>
      <c r="G32" s="163">
        <f>$G$4</f>
        <v>0</v>
      </c>
      <c r="H32" s="164"/>
      <c r="I32" s="110"/>
      <c r="J32" s="168">
        <f>B14</f>
        <v>0</v>
      </c>
      <c r="K32" s="168"/>
      <c r="L32" s="168"/>
      <c r="M32" s="168"/>
      <c r="N32" s="168"/>
      <c r="O32" s="110"/>
      <c r="P32" s="110" t="s">
        <v>142</v>
      </c>
      <c r="Q32" s="110"/>
      <c r="R32" s="110"/>
      <c r="S32" s="194">
        <f>B17</f>
        <v>0</v>
      </c>
      <c r="T32" s="194"/>
      <c r="U32" s="194"/>
      <c r="V32" s="194"/>
      <c r="W32" s="194"/>
      <c r="X32" s="194"/>
      <c r="Y32" s="194"/>
    </row>
    <row r="33" spans="2:25" ht="24.75">
      <c r="B33" s="160" t="s">
        <v>126</v>
      </c>
      <c r="C33" s="161"/>
      <c r="D33" s="162">
        <f>B8</f>
        <v>0</v>
      </c>
      <c r="E33" s="163">
        <f>$G$3</f>
        <v>2</v>
      </c>
      <c r="F33" s="163">
        <f>$G$3</f>
        <v>2</v>
      </c>
      <c r="G33" s="163">
        <f>$G$3</f>
        <v>2</v>
      </c>
      <c r="H33" s="164"/>
      <c r="I33" s="110"/>
      <c r="J33" s="168">
        <f>B11</f>
        <v>0</v>
      </c>
      <c r="K33" s="168"/>
      <c r="L33" s="168"/>
      <c r="M33" s="168"/>
      <c r="N33" s="168"/>
      <c r="O33" s="110"/>
      <c r="P33" s="110" t="s">
        <v>142</v>
      </c>
      <c r="Q33" s="110"/>
      <c r="R33" s="110"/>
      <c r="S33" s="194">
        <f>B20</f>
        <v>0</v>
      </c>
      <c r="T33" s="194"/>
      <c r="U33" s="194"/>
      <c r="V33" s="194"/>
      <c r="W33" s="194"/>
      <c r="X33" s="194"/>
      <c r="Y33" s="194"/>
    </row>
    <row r="34" spans="2:25" ht="24.75">
      <c r="B34" s="160" t="s">
        <v>127</v>
      </c>
      <c r="C34" s="161"/>
      <c r="D34" s="162">
        <f>B14</f>
        <v>0</v>
      </c>
      <c r="E34" s="163">
        <f>$G$4</f>
        <v>0</v>
      </c>
      <c r="F34" s="163">
        <f>$G$4</f>
        <v>0</v>
      </c>
      <c r="G34" s="163">
        <f>$G$4</f>
        <v>0</v>
      </c>
      <c r="H34" s="164"/>
      <c r="I34" s="110"/>
      <c r="J34" s="168">
        <f>B17</f>
        <v>0</v>
      </c>
      <c r="K34" s="168"/>
      <c r="L34" s="168"/>
      <c r="M34" s="168"/>
      <c r="N34" s="168"/>
      <c r="O34" s="110"/>
      <c r="P34" s="110" t="s">
        <v>142</v>
      </c>
      <c r="Q34" s="110"/>
      <c r="R34" s="110"/>
      <c r="S34" s="194">
        <f>B8</f>
        <v>0</v>
      </c>
      <c r="T34" s="194"/>
      <c r="U34" s="194"/>
      <c r="V34" s="194"/>
      <c r="W34" s="194"/>
      <c r="X34" s="194"/>
      <c r="Y34" s="194"/>
    </row>
    <row r="35" spans="2:25" ht="24.75">
      <c r="B35" s="160" t="s">
        <v>128</v>
      </c>
      <c r="C35" s="161"/>
      <c r="D35" s="162">
        <f>B8</f>
        <v>0</v>
      </c>
      <c r="E35" s="163">
        <f>$G$5</f>
      </c>
      <c r="F35" s="163">
        <f>$G$5</f>
      </c>
      <c r="G35" s="163">
        <f>$G$5</f>
      </c>
      <c r="H35" s="164"/>
      <c r="I35" s="110"/>
      <c r="J35" s="168">
        <f>B20</f>
        <v>0</v>
      </c>
      <c r="K35" s="168"/>
      <c r="L35" s="168"/>
      <c r="M35" s="168"/>
      <c r="N35" s="168"/>
      <c r="O35" s="110"/>
      <c r="P35" s="110" t="s">
        <v>142</v>
      </c>
      <c r="Q35" s="110"/>
      <c r="R35" s="110"/>
      <c r="S35" s="194">
        <f>B5</f>
        <v>0</v>
      </c>
      <c r="T35" s="194"/>
      <c r="U35" s="194"/>
      <c r="V35" s="194"/>
      <c r="W35" s="194"/>
      <c r="X35" s="194"/>
      <c r="Y35" s="194"/>
    </row>
    <row r="36" spans="2:25" ht="24.75">
      <c r="B36" s="160" t="s">
        <v>129</v>
      </c>
      <c r="C36" s="161"/>
      <c r="D36" s="162">
        <f>B5</f>
        <v>0</v>
      </c>
      <c r="E36" s="163"/>
      <c r="F36" s="163"/>
      <c r="G36" s="163"/>
      <c r="H36" s="164"/>
      <c r="I36" s="110"/>
      <c r="J36" s="168">
        <f>B11</f>
        <v>0</v>
      </c>
      <c r="K36" s="168"/>
      <c r="L36" s="168"/>
      <c r="M36" s="168"/>
      <c r="N36" s="168"/>
      <c r="O36" s="110"/>
      <c r="P36" s="110" t="s">
        <v>142</v>
      </c>
      <c r="Q36" s="110"/>
      <c r="R36" s="110"/>
      <c r="S36" s="194">
        <f>B14</f>
        <v>0</v>
      </c>
      <c r="T36" s="194"/>
      <c r="U36" s="194"/>
      <c r="V36" s="194"/>
      <c r="W36" s="194"/>
      <c r="X36" s="194"/>
      <c r="Y36" s="194"/>
    </row>
    <row r="37" spans="2:25" ht="24.75">
      <c r="B37" s="160" t="s">
        <v>130</v>
      </c>
      <c r="C37" s="161"/>
      <c r="D37" s="162">
        <f>B14</f>
        <v>0</v>
      </c>
      <c r="E37" s="163"/>
      <c r="F37" s="163"/>
      <c r="G37" s="163"/>
      <c r="H37" s="164"/>
      <c r="I37" s="110"/>
      <c r="J37" s="165">
        <f>B20</f>
        <v>0</v>
      </c>
      <c r="K37" s="166"/>
      <c r="L37" s="166"/>
      <c r="M37" s="166"/>
      <c r="N37" s="167"/>
      <c r="O37" s="110"/>
      <c r="P37" s="110" t="s">
        <v>142</v>
      </c>
      <c r="Q37" s="110"/>
      <c r="R37" s="110"/>
      <c r="S37" s="194">
        <f>B8</f>
        <v>0</v>
      </c>
      <c r="T37" s="194"/>
      <c r="U37" s="194"/>
      <c r="V37" s="194"/>
      <c r="W37" s="194"/>
      <c r="X37" s="194"/>
      <c r="Y37" s="194"/>
    </row>
    <row r="38" spans="2:25" ht="24.75">
      <c r="B38" s="160" t="s">
        <v>131</v>
      </c>
      <c r="C38" s="161"/>
      <c r="D38" s="162">
        <f>B11</f>
        <v>0</v>
      </c>
      <c r="E38" s="163">
        <f>$G$4</f>
        <v>0</v>
      </c>
      <c r="F38" s="163">
        <f>$G$4</f>
        <v>0</v>
      </c>
      <c r="G38" s="163">
        <f>$G$4</f>
        <v>0</v>
      </c>
      <c r="H38" s="164"/>
      <c r="I38" s="110"/>
      <c r="J38" s="168">
        <f>B17</f>
        <v>0</v>
      </c>
      <c r="K38" s="168"/>
      <c r="L38" s="168"/>
      <c r="M38" s="168"/>
      <c r="N38" s="168"/>
      <c r="O38" s="110"/>
      <c r="P38" s="110" t="s">
        <v>142</v>
      </c>
      <c r="Q38" s="110"/>
      <c r="R38" s="110"/>
      <c r="S38" s="194">
        <f>B14</f>
        <v>0</v>
      </c>
      <c r="T38" s="194"/>
      <c r="U38" s="194"/>
      <c r="V38" s="194"/>
      <c r="W38" s="194"/>
      <c r="X38" s="194"/>
      <c r="Y38" s="194"/>
    </row>
    <row r="39" spans="2:25" ht="24.75">
      <c r="B39" s="160" t="s">
        <v>132</v>
      </c>
      <c r="C39" s="161"/>
      <c r="D39" s="162">
        <f>B5</f>
        <v>0</v>
      </c>
      <c r="E39" s="163">
        <f>$G$3</f>
        <v>2</v>
      </c>
      <c r="F39" s="163">
        <f>$G$3</f>
        <v>2</v>
      </c>
      <c r="G39" s="163">
        <f>$G$3</f>
        <v>2</v>
      </c>
      <c r="H39" s="164"/>
      <c r="I39" s="110"/>
      <c r="J39" s="168">
        <f>B8</f>
        <v>0</v>
      </c>
      <c r="K39" s="168"/>
      <c r="L39" s="168"/>
      <c r="M39" s="168"/>
      <c r="N39" s="168"/>
      <c r="O39" s="110"/>
      <c r="P39" s="110" t="s">
        <v>142</v>
      </c>
      <c r="Q39" s="110"/>
      <c r="R39" s="110"/>
      <c r="S39" s="194">
        <f>B20</f>
        <v>0</v>
      </c>
      <c r="T39" s="194"/>
      <c r="U39" s="194"/>
      <c r="V39" s="194"/>
      <c r="W39" s="194"/>
      <c r="X39" s="194"/>
      <c r="Y39" s="194"/>
    </row>
    <row r="47" spans="34:37" ht="12.75">
      <c r="AH47" s="11" t="s">
        <v>19</v>
      </c>
      <c r="AI47" s="11" t="s">
        <v>1</v>
      </c>
      <c r="AJ47" s="11" t="s">
        <v>20</v>
      </c>
      <c r="AK47" s="11" t="s">
        <v>21</v>
      </c>
    </row>
    <row r="48" spans="34:37" ht="12.75">
      <c r="AH48" s="11">
        <f>B5</f>
        <v>0</v>
      </c>
      <c r="AI48" s="11">
        <f>W5</f>
      </c>
      <c r="AJ48" s="11">
        <f>AC5</f>
      </c>
      <c r="AK48" s="11" t="e">
        <f>Y5/SUM(Y5,AA5)</f>
        <v>#VALUE!</v>
      </c>
    </row>
    <row r="49" spans="34:37" ht="12.75">
      <c r="AH49" s="11">
        <f>B8</f>
        <v>0</v>
      </c>
      <c r="AI49" s="11">
        <f>W8</f>
      </c>
      <c r="AJ49" s="11">
        <f>AC8</f>
      </c>
      <c r="AK49" s="11" t="e">
        <f>Y8/SUM(Y8,AA8)</f>
        <v>#VALUE!</v>
      </c>
    </row>
    <row r="50" spans="34:37" ht="12.75">
      <c r="AH50" s="11">
        <f>B11</f>
        <v>0</v>
      </c>
      <c r="AI50" s="11">
        <f>W11</f>
      </c>
      <c r="AJ50" s="11">
        <f>AC11</f>
      </c>
      <c r="AK50" s="11" t="e">
        <f>Y11/SUM(Y11,AA11)</f>
        <v>#VALUE!</v>
      </c>
    </row>
    <row r="51" spans="34:37" ht="12.75">
      <c r="AH51" s="11">
        <f>B14</f>
        <v>0</v>
      </c>
      <c r="AI51" s="11">
        <f>W14</f>
      </c>
      <c r="AJ51" s="11">
        <f>AC14</f>
      </c>
      <c r="AK51" s="11" t="e">
        <f>Y14/SUM(Y14,AA14)</f>
        <v>#VALUE!</v>
      </c>
    </row>
    <row r="52" spans="34:37" ht="12.75">
      <c r="AH52" s="11">
        <f>B17</f>
        <v>0</v>
      </c>
      <c r="AI52" s="11">
        <f>W17</f>
      </c>
      <c r="AJ52" s="11">
        <f>AC17</f>
      </c>
      <c r="AK52" s="11" t="e">
        <f>Y17/SUM(Y17,AA17)</f>
        <v>#VALUE!</v>
      </c>
    </row>
    <row r="53" spans="34:37" ht="12.75">
      <c r="AH53" s="11">
        <f>B20</f>
        <v>0</v>
      </c>
      <c r="AI53" s="11">
        <f>W20</f>
      </c>
      <c r="AJ53" s="11">
        <f>AC20</f>
      </c>
      <c r="AK53" s="11" t="e">
        <f>Y20/SUM(Y20,AA20)</f>
        <v>#VALUE!</v>
      </c>
    </row>
  </sheetData>
  <sheetProtection selectLockedCells="1"/>
  <mergeCells count="132">
    <mergeCell ref="B39:C39"/>
    <mergeCell ref="D39:H39"/>
    <mergeCell ref="J39:N39"/>
    <mergeCell ref="S39:Y39"/>
    <mergeCell ref="B38:C38"/>
    <mergeCell ref="D38:H38"/>
    <mergeCell ref="J38:N38"/>
    <mergeCell ref="S38:Y38"/>
    <mergeCell ref="B35:C35"/>
    <mergeCell ref="D35:H35"/>
    <mergeCell ref="J35:N35"/>
    <mergeCell ref="S35:Y35"/>
    <mergeCell ref="B34:C34"/>
    <mergeCell ref="D34:H34"/>
    <mergeCell ref="J34:N34"/>
    <mergeCell ref="S34:Y34"/>
    <mergeCell ref="B37:C37"/>
    <mergeCell ref="D37:H37"/>
    <mergeCell ref="J37:N37"/>
    <mergeCell ref="S37:Y37"/>
    <mergeCell ref="B36:C36"/>
    <mergeCell ref="D36:H36"/>
    <mergeCell ref="J36:N36"/>
    <mergeCell ref="S36:Y36"/>
    <mergeCell ref="B31:C31"/>
    <mergeCell ref="D31:H31"/>
    <mergeCell ref="J31:N31"/>
    <mergeCell ref="S31:Y31"/>
    <mergeCell ref="B30:C30"/>
    <mergeCell ref="D30:H30"/>
    <mergeCell ref="J30:N30"/>
    <mergeCell ref="S30:Y30"/>
    <mergeCell ref="B33:C33"/>
    <mergeCell ref="D33:H33"/>
    <mergeCell ref="J33:N33"/>
    <mergeCell ref="S33:Y33"/>
    <mergeCell ref="B32:C32"/>
    <mergeCell ref="D32:H32"/>
    <mergeCell ref="J32:N32"/>
    <mergeCell ref="S32:Y32"/>
    <mergeCell ref="B26:C26"/>
    <mergeCell ref="D26:H26"/>
    <mergeCell ref="J26:N26"/>
    <mergeCell ref="S26:Y26"/>
    <mergeCell ref="B29:C29"/>
    <mergeCell ref="D29:H29"/>
    <mergeCell ref="J29:N29"/>
    <mergeCell ref="S29:Y29"/>
    <mergeCell ref="B28:C28"/>
    <mergeCell ref="D28:H28"/>
    <mergeCell ref="J28:N28"/>
    <mergeCell ref="S28:Y28"/>
    <mergeCell ref="A17:A18"/>
    <mergeCell ref="A20:A21"/>
    <mergeCell ref="B17:B18"/>
    <mergeCell ref="B20:B21"/>
    <mergeCell ref="J20:J21"/>
    <mergeCell ref="G20:G21"/>
    <mergeCell ref="B27:C27"/>
    <mergeCell ref="D27:H27"/>
    <mergeCell ref="J27:N27"/>
    <mergeCell ref="AE17:AE18"/>
    <mergeCell ref="W20:W21"/>
    <mergeCell ref="AE20:AE21"/>
    <mergeCell ref="W17:W18"/>
    <mergeCell ref="AA17:AA18"/>
    <mergeCell ref="AA20:AA21"/>
    <mergeCell ref="S27:Y27"/>
    <mergeCell ref="B25:C25"/>
    <mergeCell ref="D25:H25"/>
    <mergeCell ref="J25:N25"/>
    <mergeCell ref="S25:Y25"/>
    <mergeCell ref="Y17:Y18"/>
    <mergeCell ref="Y20:Y21"/>
    <mergeCell ref="P20:P21"/>
    <mergeCell ref="M20:M21"/>
    <mergeCell ref="AE14:AE15"/>
    <mergeCell ref="W8:W9"/>
    <mergeCell ref="W11:W12"/>
    <mergeCell ref="AA5:AA6"/>
    <mergeCell ref="W5:W6"/>
    <mergeCell ref="AA8:AA9"/>
    <mergeCell ref="W14:W15"/>
    <mergeCell ref="AA14:AA15"/>
    <mergeCell ref="AE5:AE6"/>
    <mergeCell ref="AE8:AE9"/>
    <mergeCell ref="A5:A6"/>
    <mergeCell ref="A8:A9"/>
    <mergeCell ref="A11:A12"/>
    <mergeCell ref="A14:A15"/>
    <mergeCell ref="Y14:Y15"/>
    <mergeCell ref="B5:B6"/>
    <mergeCell ref="B8:B9"/>
    <mergeCell ref="B11:B12"/>
    <mergeCell ref="B14:B15"/>
    <mergeCell ref="D14:D15"/>
    <mergeCell ref="G14:G15"/>
    <mergeCell ref="J14:J15"/>
    <mergeCell ref="S14:S15"/>
    <mergeCell ref="P14:P15"/>
    <mergeCell ref="J8:J9"/>
    <mergeCell ref="M8:M9"/>
    <mergeCell ref="S11:S12"/>
    <mergeCell ref="P11:P12"/>
    <mergeCell ref="S8:S9"/>
    <mergeCell ref="P8:P9"/>
    <mergeCell ref="D3:E3"/>
    <mergeCell ref="G3:H3"/>
    <mergeCell ref="J3:K3"/>
    <mergeCell ref="M3:N3"/>
    <mergeCell ref="P3:Q3"/>
    <mergeCell ref="S3:T3"/>
    <mergeCell ref="AE11:AE12"/>
    <mergeCell ref="Y5:Y6"/>
    <mergeCell ref="Y8:Y9"/>
    <mergeCell ref="Y11:Y12"/>
    <mergeCell ref="G5:G6"/>
    <mergeCell ref="D11:D12"/>
    <mergeCell ref="D8:D9"/>
    <mergeCell ref="AA11:AA12"/>
    <mergeCell ref="M11:M12"/>
    <mergeCell ref="G11:G12"/>
    <mergeCell ref="S5:S6"/>
    <mergeCell ref="P5:P6"/>
    <mergeCell ref="M5:M6"/>
    <mergeCell ref="J5:J6"/>
    <mergeCell ref="D20:D21"/>
    <mergeCell ref="S17:S18"/>
    <mergeCell ref="M17:M18"/>
    <mergeCell ref="J17:J18"/>
    <mergeCell ref="G17:G18"/>
    <mergeCell ref="D17:D18"/>
  </mergeCells>
  <conditionalFormatting sqref="H5 K5 N5 Q5 T5 T8 Q8 N8 K8 E8 E11 H11 N11 Q11 T11 T14 Q14 K14 H14 E14 E17 H17 K17 N17 T17 Q20 N20 K20 H20 E20">
    <cfRule type="cellIs" priority="1" dxfId="1" operator="greaterThan" stopIfTrue="1">
      <formula>E6</formula>
    </cfRule>
    <cfRule type="cellIs" priority="2" dxfId="0" operator="equal" stopIfTrue="1">
      <formula>E6</formula>
    </cfRule>
  </conditionalFormatting>
  <conditionalFormatting sqref="T6 Q6 N6 K6 H6 E9 K9 N9 Q9 T9 T12 Q12 N12 H12 E12 E15 H15 K15 Q15 T15 T18 N18 K18 H18 E18 E21 H21 K21 N21 Q21">
    <cfRule type="cellIs" priority="3" dxfId="1" operator="lessThan" stopIfTrue="1">
      <formula>E5</formula>
    </cfRule>
    <cfRule type="cellIs" priority="4" dxfId="0" operator="equal" stopIfTrue="1">
      <formula>E5</formula>
    </cfRule>
  </conditionalFormatting>
  <conditionalFormatting sqref="D8:D9 D11:D12 D14:D15 D17:D18 D20:D21 G20:G21 G17:G18 G14:G15 G11:G12 G5:G6 J5:J6 J8:J9 M5:M6 M8:M9 M11:M12 J14:J15 J17:J18 J20:J21 M20:M21 M17:M18 P20:P21 P14:P15 P11:P12 P8:P9 P5:P6 S5:S6 S8:S9 S11:S12 S14:S15 S17:S18">
    <cfRule type="cellIs" priority="5" dxfId="1" operator="equal" stopIfTrue="1">
      <formula>"W"</formula>
    </cfRule>
    <cfRule type="cellIs" priority="6" dxfId="0" operator="equal" stopIfTrue="1">
      <formula>"D"</formula>
    </cfRule>
  </conditionalFormatting>
  <printOptions horizontalCentered="1"/>
  <pageMargins left="0.1968503937007874" right="0.1968503937007874" top="0.984251968503937" bottom="0.984251968503937" header="0.5118110236220472" footer="0.5118110236220472"/>
  <pageSetup fitToHeight="1" fitToWidth="1" horizontalDpi="300" verticalDpi="300" orientation="landscape" paperSize="9" scale="68" r:id="rId3"/>
  <drawing r:id="rId2"/>
  <legacyDrawing r:id="rId1"/>
</worksheet>
</file>

<file path=xl/worksheets/sheet18.xml><?xml version="1.0" encoding="utf-8"?>
<worksheet xmlns="http://schemas.openxmlformats.org/spreadsheetml/2006/main" xmlns:r="http://schemas.openxmlformats.org/officeDocument/2006/relationships">
  <sheetPr codeName="Sheet16"/>
  <dimension ref="A1:G180"/>
  <sheetViews>
    <sheetView showGridLines="0" showZeros="0" zoomScale="60" zoomScaleNormal="60" zoomScalePageLayoutView="0" workbookViewId="0" topLeftCell="A1">
      <selection activeCell="A1" sqref="A1"/>
    </sheetView>
  </sheetViews>
  <sheetFormatPr defaultColWidth="9.140625" defaultRowHeight="12.75"/>
  <cols>
    <col min="1" max="1" width="1.421875" style="0" customWidth="1"/>
    <col min="2" max="2" width="24.421875" style="0" customWidth="1"/>
    <col min="3" max="3" width="6.00390625" style="0" bestFit="1" customWidth="1"/>
    <col min="4" max="4" width="46.28125" style="0" customWidth="1"/>
    <col min="5" max="5" width="1.421875" style="0" customWidth="1"/>
    <col min="7" max="7" width="9.140625" style="0" hidden="1" customWidth="1"/>
  </cols>
  <sheetData>
    <row r="1" spans="1:5" ht="13.5" customHeight="1" thickTop="1">
      <c r="A1" s="35"/>
      <c r="B1" s="36"/>
      <c r="C1" s="36"/>
      <c r="D1" s="36"/>
      <c r="E1" s="37"/>
    </row>
    <row r="2" spans="1:7" ht="21" customHeight="1">
      <c r="A2" s="38"/>
      <c r="B2" s="34" t="str">
        <f>$G$2</f>
        <v>Section 1</v>
      </c>
      <c r="D2" s="47" t="s">
        <v>57</v>
      </c>
      <c r="E2" s="39"/>
      <c r="G2" t="s">
        <v>15</v>
      </c>
    </row>
    <row r="3" spans="1:7" ht="12.75" customHeight="1">
      <c r="A3" s="38"/>
      <c r="E3" s="39"/>
      <c r="G3" s="72">
        <f>'6 Players'!B5</f>
        <v>0</v>
      </c>
    </row>
    <row r="4" spans="1:7" ht="12.75" customHeight="1">
      <c r="A4" s="38"/>
      <c r="C4" s="40" t="s">
        <v>17</v>
      </c>
      <c r="D4" s="40" t="s">
        <v>4</v>
      </c>
      <c r="E4" s="39"/>
      <c r="G4" s="72">
        <f>'6 Players'!B8</f>
        <v>0</v>
      </c>
    </row>
    <row r="5" spans="1:7" ht="21" customHeight="1">
      <c r="A5" s="38"/>
      <c r="B5" s="33">
        <f>$G$3</f>
        <v>0</v>
      </c>
      <c r="C5" s="28"/>
      <c r="D5" s="28"/>
      <c r="E5" s="39"/>
      <c r="G5" s="72">
        <f>'6 Players'!B11</f>
        <v>0</v>
      </c>
    </row>
    <row r="6" spans="1:7" ht="12.75">
      <c r="A6" s="38"/>
      <c r="B6" s="41" t="s">
        <v>16</v>
      </c>
      <c r="E6" s="39"/>
      <c r="G6" s="72">
        <f>'6 Players'!B14</f>
        <v>0</v>
      </c>
    </row>
    <row r="7" spans="1:7" ht="21" customHeight="1">
      <c r="A7" s="38"/>
      <c r="B7" s="33">
        <f>$G$8</f>
        <v>0</v>
      </c>
      <c r="C7" s="28"/>
      <c r="D7" s="28"/>
      <c r="E7" s="39"/>
      <c r="G7" s="72">
        <f>'6 Players'!B17</f>
        <v>0</v>
      </c>
    </row>
    <row r="8" spans="1:7" ht="7.5" customHeight="1">
      <c r="A8" s="38"/>
      <c r="E8" s="39"/>
      <c r="G8" s="72">
        <f>'6 Players'!B20</f>
        <v>0</v>
      </c>
    </row>
    <row r="9" spans="1:5" ht="12.75">
      <c r="A9" s="38"/>
      <c r="B9" s="46" t="s">
        <v>30</v>
      </c>
      <c r="C9" s="172">
        <f>$G$5</f>
        <v>0</v>
      </c>
      <c r="D9" s="172"/>
      <c r="E9" s="39"/>
    </row>
    <row r="10" spans="1:5" ht="12.75">
      <c r="A10" s="38"/>
      <c r="E10" s="39"/>
    </row>
    <row r="11" spans="1:5" ht="12.75">
      <c r="A11" s="38"/>
      <c r="B11" s="32" t="s">
        <v>18</v>
      </c>
      <c r="C11" s="29"/>
      <c r="D11" s="30"/>
      <c r="E11" s="39"/>
    </row>
    <row r="12" spans="1:7" ht="13.5" customHeight="1" thickBot="1">
      <c r="A12" s="42"/>
      <c r="B12" s="43"/>
      <c r="C12" s="43"/>
      <c r="D12" s="43"/>
      <c r="E12" s="44"/>
      <c r="G12" s="72"/>
    </row>
    <row r="13" spans="1:5" ht="13.5" customHeight="1" thickTop="1">
      <c r="A13" s="35"/>
      <c r="B13" s="36"/>
      <c r="C13" s="36"/>
      <c r="D13" s="36"/>
      <c r="E13" s="37"/>
    </row>
    <row r="14" spans="1:5" ht="21" customHeight="1">
      <c r="A14" s="38"/>
      <c r="B14" s="34" t="str">
        <f>$G$2</f>
        <v>Section 1</v>
      </c>
      <c r="D14" s="47" t="s">
        <v>61</v>
      </c>
      <c r="E14" s="39"/>
    </row>
    <row r="15" spans="1:5" ht="12.75" customHeight="1">
      <c r="A15" s="38"/>
      <c r="E15" s="39"/>
    </row>
    <row r="16" spans="1:5" ht="12.75" customHeight="1">
      <c r="A16" s="38"/>
      <c r="C16" s="40" t="s">
        <v>17</v>
      </c>
      <c r="D16" s="40" t="s">
        <v>4</v>
      </c>
      <c r="E16" s="39"/>
    </row>
    <row r="17" spans="1:5" ht="21" customHeight="1">
      <c r="A17" s="38"/>
      <c r="B17" s="33">
        <f>$G$5</f>
        <v>0</v>
      </c>
      <c r="C17" s="28"/>
      <c r="D17" s="28"/>
      <c r="E17" s="39"/>
    </row>
    <row r="18" spans="1:5" ht="12.75">
      <c r="A18" s="38"/>
      <c r="B18" s="41" t="s">
        <v>16</v>
      </c>
      <c r="E18" s="39"/>
    </row>
    <row r="19" spans="1:5" ht="21" customHeight="1">
      <c r="A19" s="38"/>
      <c r="B19" s="33">
        <f>$G$8</f>
        <v>0</v>
      </c>
      <c r="C19" s="28"/>
      <c r="D19" s="28"/>
      <c r="E19" s="39"/>
    </row>
    <row r="20" spans="1:7" ht="7.5" customHeight="1">
      <c r="A20" s="38"/>
      <c r="E20" s="39"/>
      <c r="G20" s="72"/>
    </row>
    <row r="21" spans="1:7" ht="12.75">
      <c r="A21" s="38"/>
      <c r="B21" s="46" t="s">
        <v>30</v>
      </c>
      <c r="C21" s="172">
        <f>$G$7</f>
        <v>0</v>
      </c>
      <c r="D21" s="172"/>
      <c r="E21" s="39"/>
      <c r="G21" s="72"/>
    </row>
    <row r="22" spans="1:5" ht="12.75">
      <c r="A22" s="38"/>
      <c r="E22" s="39"/>
    </row>
    <row r="23" spans="1:5" ht="12.75">
      <c r="A23" s="38"/>
      <c r="B23" s="32" t="s">
        <v>18</v>
      </c>
      <c r="C23" s="29"/>
      <c r="D23" s="30"/>
      <c r="E23" s="39"/>
    </row>
    <row r="24" spans="1:5" ht="13.5" customHeight="1" thickBot="1">
      <c r="A24" s="42"/>
      <c r="B24" s="43"/>
      <c r="C24" s="43"/>
      <c r="D24" s="43"/>
      <c r="E24" s="44"/>
    </row>
    <row r="25" spans="1:5" ht="13.5" customHeight="1" thickTop="1">
      <c r="A25" s="35"/>
      <c r="B25" s="36"/>
      <c r="C25" s="36"/>
      <c r="D25" s="36"/>
      <c r="E25" s="37"/>
    </row>
    <row r="26" spans="1:5" ht="21" customHeight="1">
      <c r="A26" s="38"/>
      <c r="B26" s="34" t="str">
        <f>$G$2</f>
        <v>Section 1</v>
      </c>
      <c r="D26" s="47" t="s">
        <v>65</v>
      </c>
      <c r="E26" s="39"/>
    </row>
    <row r="27" spans="1:5" ht="12.75" customHeight="1">
      <c r="A27" s="38"/>
      <c r="E27" s="39"/>
    </row>
    <row r="28" spans="1:5" ht="12.75" customHeight="1">
      <c r="A28" s="38"/>
      <c r="C28" s="40" t="s">
        <v>17</v>
      </c>
      <c r="D28" s="40" t="s">
        <v>4</v>
      </c>
      <c r="E28" s="39"/>
    </row>
    <row r="29" spans="1:5" ht="21" customHeight="1">
      <c r="A29" s="38"/>
      <c r="B29" s="33">
        <f>$G$4</f>
        <v>0</v>
      </c>
      <c r="C29" s="28"/>
      <c r="D29" s="28"/>
      <c r="E29" s="39"/>
    </row>
    <row r="30" spans="1:5" ht="12.75">
      <c r="A30" s="38"/>
      <c r="B30" s="41" t="s">
        <v>16</v>
      </c>
      <c r="E30" s="39"/>
    </row>
    <row r="31" spans="1:5" ht="21" customHeight="1">
      <c r="A31" s="38"/>
      <c r="B31" s="33">
        <f>$G$5</f>
        <v>0</v>
      </c>
      <c r="C31" s="28"/>
      <c r="D31" s="28"/>
      <c r="E31" s="39"/>
    </row>
    <row r="32" spans="1:7" ht="7.5" customHeight="1">
      <c r="A32" s="38"/>
      <c r="E32" s="39"/>
      <c r="G32" s="72"/>
    </row>
    <row r="33" spans="1:7" ht="12.75">
      <c r="A33" s="38"/>
      <c r="B33" s="46" t="s">
        <v>30</v>
      </c>
      <c r="C33" s="172">
        <f>$G$8</f>
        <v>0</v>
      </c>
      <c r="D33" s="172"/>
      <c r="E33" s="39"/>
      <c r="G33" s="72"/>
    </row>
    <row r="34" spans="1:5" ht="12.75">
      <c r="A34" s="38"/>
      <c r="E34" s="39"/>
    </row>
    <row r="35" spans="1:5" ht="12.75">
      <c r="A35" s="38"/>
      <c r="B35" s="32" t="s">
        <v>18</v>
      </c>
      <c r="C35" s="29"/>
      <c r="D35" s="30"/>
      <c r="E35" s="39"/>
    </row>
    <row r="36" spans="1:5" ht="13.5" customHeight="1" thickBot="1">
      <c r="A36" s="42"/>
      <c r="B36" s="43"/>
      <c r="C36" s="43"/>
      <c r="D36" s="43"/>
      <c r="E36" s="44"/>
    </row>
    <row r="37" spans="1:5" ht="13.5" customHeight="1" thickTop="1">
      <c r="A37" s="35"/>
      <c r="B37" s="36"/>
      <c r="C37" s="36"/>
      <c r="D37" s="36"/>
      <c r="E37" s="37"/>
    </row>
    <row r="38" spans="1:5" ht="21" customHeight="1">
      <c r="A38" s="38"/>
      <c r="B38" s="34" t="str">
        <f>$G$2</f>
        <v>Section 1</v>
      </c>
      <c r="D38" s="47" t="s">
        <v>69</v>
      </c>
      <c r="E38" s="39"/>
    </row>
    <row r="39" spans="1:5" ht="12.75" customHeight="1">
      <c r="A39" s="38"/>
      <c r="E39" s="39"/>
    </row>
    <row r="40" spans="1:5" ht="12.75" customHeight="1">
      <c r="A40" s="38"/>
      <c r="C40" s="40" t="s">
        <v>17</v>
      </c>
      <c r="D40" s="40" t="s">
        <v>4</v>
      </c>
      <c r="E40" s="39"/>
    </row>
    <row r="41" spans="1:5" ht="21" customHeight="1">
      <c r="A41" s="38"/>
      <c r="B41" s="33">
        <f>$G$6</f>
        <v>0</v>
      </c>
      <c r="C41" s="28"/>
      <c r="D41" s="28"/>
      <c r="E41" s="39"/>
    </row>
    <row r="42" spans="1:5" ht="12.75">
      <c r="A42" s="38"/>
      <c r="B42" s="41" t="s">
        <v>16</v>
      </c>
      <c r="E42" s="39"/>
    </row>
    <row r="43" spans="1:5" ht="21" customHeight="1">
      <c r="A43" s="38"/>
      <c r="B43" s="33">
        <f>$G$8</f>
        <v>0</v>
      </c>
      <c r="C43" s="28"/>
      <c r="D43" s="28"/>
      <c r="E43" s="39"/>
    </row>
    <row r="44" spans="1:7" ht="7.5" customHeight="1">
      <c r="A44" s="38"/>
      <c r="E44" s="39"/>
      <c r="G44" s="72"/>
    </row>
    <row r="45" spans="1:7" ht="12.75">
      <c r="A45" s="38"/>
      <c r="B45" s="46" t="s">
        <v>30</v>
      </c>
      <c r="C45" s="172">
        <f>$G$4</f>
        <v>0</v>
      </c>
      <c r="D45" s="172"/>
      <c r="E45" s="39"/>
      <c r="G45" s="72"/>
    </row>
    <row r="46" spans="1:5" ht="12.75">
      <c r="A46" s="38"/>
      <c r="E46" s="39"/>
    </row>
    <row r="47" spans="1:5" ht="12.75">
      <c r="A47" s="38"/>
      <c r="B47" s="32" t="s">
        <v>18</v>
      </c>
      <c r="C47" s="29"/>
      <c r="D47" s="30"/>
      <c r="E47" s="39"/>
    </row>
    <row r="48" spans="1:5" ht="13.5" customHeight="1" thickBot="1">
      <c r="A48" s="42"/>
      <c r="B48" s="43"/>
      <c r="C48" s="43"/>
      <c r="D48" s="43"/>
      <c r="E48" s="44"/>
    </row>
    <row r="49" spans="1:5" ht="13.5" customHeight="1" thickTop="1">
      <c r="A49" s="35"/>
      <c r="B49" s="36"/>
      <c r="C49" s="36"/>
      <c r="D49" s="36"/>
      <c r="E49" s="37"/>
    </row>
    <row r="50" spans="1:5" ht="21" customHeight="1">
      <c r="A50" s="38"/>
      <c r="B50" s="34" t="str">
        <f>$G$2</f>
        <v>Section 1</v>
      </c>
      <c r="D50" s="47" t="s">
        <v>58</v>
      </c>
      <c r="E50" s="39"/>
    </row>
    <row r="51" spans="1:5" ht="12.75" customHeight="1">
      <c r="A51" s="38"/>
      <c r="E51" s="39"/>
    </row>
    <row r="52" spans="1:5" ht="12.75" customHeight="1">
      <c r="A52" s="38"/>
      <c r="C52" s="40" t="s">
        <v>17</v>
      </c>
      <c r="D52" s="40" t="s">
        <v>4</v>
      </c>
      <c r="E52" s="39"/>
    </row>
    <row r="53" spans="1:5" ht="21" customHeight="1">
      <c r="A53" s="38"/>
      <c r="B53" s="33">
        <f>$G$4</f>
        <v>0</v>
      </c>
      <c r="C53" s="28"/>
      <c r="D53" s="28"/>
      <c r="E53" s="39"/>
    </row>
    <row r="54" spans="1:5" ht="12.75">
      <c r="A54" s="38"/>
      <c r="B54" s="41" t="s">
        <v>16</v>
      </c>
      <c r="E54" s="39"/>
    </row>
    <row r="55" spans="1:5" ht="21" customHeight="1">
      <c r="A55" s="38"/>
      <c r="B55" s="33">
        <f>$G$7</f>
        <v>0</v>
      </c>
      <c r="C55" s="28"/>
      <c r="D55" s="28"/>
      <c r="E55" s="39"/>
    </row>
    <row r="56" spans="1:7" ht="7.5" customHeight="1">
      <c r="A56" s="38"/>
      <c r="E56" s="39"/>
      <c r="G56" s="72">
        <f>'7 Players'!B12</f>
        <v>0</v>
      </c>
    </row>
    <row r="57" spans="1:7" ht="12.75">
      <c r="A57" s="38"/>
      <c r="B57" s="46" t="s">
        <v>30</v>
      </c>
      <c r="C57" s="172">
        <f>$G$6</f>
        <v>0</v>
      </c>
      <c r="D57" s="172"/>
      <c r="E57" s="39"/>
      <c r="G57" s="72">
        <f>'7 Players'!B15</f>
        <v>0</v>
      </c>
    </row>
    <row r="58" spans="1:5" ht="12.75">
      <c r="A58" s="38"/>
      <c r="E58" s="39"/>
    </row>
    <row r="59" spans="1:5" ht="12.75">
      <c r="A59" s="38"/>
      <c r="B59" s="32" t="s">
        <v>18</v>
      </c>
      <c r="C59" s="29"/>
      <c r="D59" s="30"/>
      <c r="E59" s="39"/>
    </row>
    <row r="60" spans="1:5" ht="13.5" customHeight="1" thickBot="1">
      <c r="A60" s="42"/>
      <c r="B60" s="43"/>
      <c r="C60" s="43"/>
      <c r="D60" s="43"/>
      <c r="E60" s="44"/>
    </row>
    <row r="61" spans="1:5" ht="13.5" customHeight="1" thickTop="1">
      <c r="A61" s="35"/>
      <c r="B61" s="36"/>
      <c r="C61" s="36"/>
      <c r="D61" s="36"/>
      <c r="E61" s="37"/>
    </row>
    <row r="62" spans="1:5" ht="21" customHeight="1">
      <c r="A62" s="38"/>
      <c r="B62" s="34" t="str">
        <f>$G$2</f>
        <v>Section 1</v>
      </c>
      <c r="D62" s="47" t="s">
        <v>62</v>
      </c>
      <c r="E62" s="39"/>
    </row>
    <row r="63" spans="1:5" ht="12.75" customHeight="1">
      <c r="A63" s="38"/>
      <c r="E63" s="39"/>
    </row>
    <row r="64" spans="1:5" ht="12.75" customHeight="1">
      <c r="A64" s="38"/>
      <c r="C64" s="40" t="s">
        <v>17</v>
      </c>
      <c r="D64" s="40" t="s">
        <v>4</v>
      </c>
      <c r="E64" s="39"/>
    </row>
    <row r="65" spans="1:5" ht="21" customHeight="1">
      <c r="A65" s="38"/>
      <c r="B65" s="33">
        <f>$G$4</f>
        <v>0</v>
      </c>
      <c r="C65" s="28"/>
      <c r="D65" s="28"/>
      <c r="E65" s="39"/>
    </row>
    <row r="66" spans="1:5" ht="12.75">
      <c r="A66" s="38"/>
      <c r="B66" s="41" t="s">
        <v>16</v>
      </c>
      <c r="E66" s="39"/>
    </row>
    <row r="67" spans="1:5" ht="21" customHeight="1">
      <c r="A67" s="38"/>
      <c r="B67" s="33">
        <f>$G$6</f>
        <v>0</v>
      </c>
      <c r="C67" s="28"/>
      <c r="D67" s="28"/>
      <c r="E67" s="39"/>
    </row>
    <row r="68" spans="1:7" ht="7.5" customHeight="1">
      <c r="A68" s="38"/>
      <c r="E68" s="39"/>
      <c r="G68" s="72"/>
    </row>
    <row r="69" spans="1:7" ht="12.75">
      <c r="A69" s="38"/>
      <c r="B69" s="46" t="s">
        <v>30</v>
      </c>
      <c r="C69" s="172">
        <f>$G$3</f>
        <v>0</v>
      </c>
      <c r="D69" s="172"/>
      <c r="E69" s="39"/>
      <c r="G69" s="72"/>
    </row>
    <row r="70" spans="1:5" ht="12.75">
      <c r="A70" s="38"/>
      <c r="E70" s="39"/>
    </row>
    <row r="71" spans="1:5" ht="12.75">
      <c r="A71" s="38"/>
      <c r="B71" s="32" t="s">
        <v>18</v>
      </c>
      <c r="C71" s="29"/>
      <c r="D71" s="30"/>
      <c r="E71" s="39"/>
    </row>
    <row r="72" spans="1:5" ht="13.5" customHeight="1" thickBot="1">
      <c r="A72" s="42"/>
      <c r="B72" s="43"/>
      <c r="C72" s="43"/>
      <c r="D72" s="43"/>
      <c r="E72" s="44"/>
    </row>
    <row r="73" spans="1:5" ht="13.5" customHeight="1" thickTop="1">
      <c r="A73" s="35"/>
      <c r="B73" s="36"/>
      <c r="C73" s="36"/>
      <c r="D73" s="36"/>
      <c r="E73" s="37"/>
    </row>
    <row r="74" spans="1:5" ht="21" customHeight="1">
      <c r="A74" s="38"/>
      <c r="B74" s="34" t="str">
        <f>$G$2</f>
        <v>Section 1</v>
      </c>
      <c r="D74" s="47" t="s">
        <v>66</v>
      </c>
      <c r="E74" s="39"/>
    </row>
    <row r="75" spans="1:5" ht="12.75" customHeight="1">
      <c r="A75" s="38"/>
      <c r="E75" s="39"/>
    </row>
    <row r="76" spans="1:5" ht="12.75" customHeight="1">
      <c r="A76" s="38"/>
      <c r="C76" s="40" t="s">
        <v>17</v>
      </c>
      <c r="D76" s="40" t="s">
        <v>4</v>
      </c>
      <c r="E76" s="39"/>
    </row>
    <row r="77" spans="1:5" ht="21" customHeight="1">
      <c r="A77" s="38"/>
      <c r="B77" s="33">
        <f>$G$6</f>
        <v>0</v>
      </c>
      <c r="C77" s="28"/>
      <c r="D77" s="28"/>
      <c r="E77" s="39"/>
    </row>
    <row r="78" spans="1:5" ht="12.75">
      <c r="A78" s="38"/>
      <c r="B78" s="41" t="s">
        <v>16</v>
      </c>
      <c r="E78" s="39"/>
    </row>
    <row r="79" spans="1:5" ht="21" customHeight="1">
      <c r="A79" s="38"/>
      <c r="B79" s="33">
        <f>$G$7</f>
        <v>0</v>
      </c>
      <c r="C79" s="28"/>
      <c r="D79" s="28"/>
      <c r="E79" s="39"/>
    </row>
    <row r="80" spans="1:7" ht="7.5" customHeight="1">
      <c r="A80" s="38"/>
      <c r="E80" s="39"/>
      <c r="G80" s="72"/>
    </row>
    <row r="81" spans="1:7" ht="12.75">
      <c r="A81" s="38"/>
      <c r="B81" s="46" t="s">
        <v>30</v>
      </c>
      <c r="C81" s="172">
        <f>$G$4</f>
        <v>0</v>
      </c>
      <c r="D81" s="172"/>
      <c r="E81" s="39"/>
      <c r="G81" s="72"/>
    </row>
    <row r="82" spans="1:5" ht="12.75">
      <c r="A82" s="38"/>
      <c r="E82" s="39"/>
    </row>
    <row r="83" spans="1:5" ht="12.75">
      <c r="A83" s="38"/>
      <c r="B83" s="32" t="s">
        <v>18</v>
      </c>
      <c r="C83" s="29"/>
      <c r="D83" s="30"/>
      <c r="E83" s="39"/>
    </row>
    <row r="84" spans="1:5" ht="13.5" customHeight="1" thickBot="1">
      <c r="A84" s="42"/>
      <c r="B84" s="43"/>
      <c r="C84" s="43"/>
      <c r="D84" s="43"/>
      <c r="E84" s="44"/>
    </row>
    <row r="85" spans="1:5" ht="13.5" customHeight="1" thickTop="1">
      <c r="A85" s="35"/>
      <c r="B85" s="36"/>
      <c r="C85" s="36"/>
      <c r="D85" s="36"/>
      <c r="E85" s="37"/>
    </row>
    <row r="86" spans="1:5" ht="21" customHeight="1">
      <c r="A86" s="38"/>
      <c r="B86" s="34" t="str">
        <f>$G$2</f>
        <v>Section 1</v>
      </c>
      <c r="D86" s="47" t="s">
        <v>70</v>
      </c>
      <c r="E86" s="39"/>
    </row>
    <row r="87" spans="1:5" ht="12.75" customHeight="1">
      <c r="A87" s="38"/>
      <c r="E87" s="39"/>
    </row>
    <row r="88" spans="1:5" ht="12.75" customHeight="1">
      <c r="A88" s="38"/>
      <c r="C88" s="40" t="s">
        <v>17</v>
      </c>
      <c r="D88" s="40" t="s">
        <v>4</v>
      </c>
      <c r="E88" s="39"/>
    </row>
    <row r="89" spans="1:5" ht="21" customHeight="1">
      <c r="A89" s="38"/>
      <c r="B89" s="33">
        <f>$G$5</f>
        <v>0</v>
      </c>
      <c r="C89" s="28"/>
      <c r="D89" s="28"/>
      <c r="E89" s="39"/>
    </row>
    <row r="90" spans="1:5" ht="12.75">
      <c r="A90" s="38"/>
      <c r="B90" s="41" t="s">
        <v>16</v>
      </c>
      <c r="E90" s="39"/>
    </row>
    <row r="91" spans="1:5" ht="21" customHeight="1">
      <c r="A91" s="38"/>
      <c r="B91" s="33">
        <f>$G$7</f>
        <v>0</v>
      </c>
      <c r="C91" s="28"/>
      <c r="D91" s="28"/>
      <c r="E91" s="39"/>
    </row>
    <row r="92" spans="1:7" ht="7.5" customHeight="1">
      <c r="A92" s="38"/>
      <c r="E92" s="39"/>
      <c r="G92" s="72"/>
    </row>
    <row r="93" spans="1:7" ht="12.75">
      <c r="A93" s="38"/>
      <c r="B93" s="46" t="s">
        <v>30</v>
      </c>
      <c r="C93" s="172">
        <f>$G$6</f>
        <v>0</v>
      </c>
      <c r="D93" s="172"/>
      <c r="E93" s="39"/>
      <c r="G93" s="72"/>
    </row>
    <row r="94" spans="1:5" ht="12.75">
      <c r="A94" s="38"/>
      <c r="E94" s="39"/>
    </row>
    <row r="95" spans="1:5" ht="12.75">
      <c r="A95" s="38"/>
      <c r="B95" s="32" t="s">
        <v>18</v>
      </c>
      <c r="C95" s="29"/>
      <c r="D95" s="30"/>
      <c r="E95" s="39"/>
    </row>
    <row r="96" spans="1:5" ht="13.5" customHeight="1" thickBot="1">
      <c r="A96" s="42"/>
      <c r="B96" s="43"/>
      <c r="C96" s="43"/>
      <c r="D96" s="43"/>
      <c r="E96" s="44"/>
    </row>
    <row r="97" spans="1:5" ht="13.5" customHeight="1" thickTop="1">
      <c r="A97" s="35"/>
      <c r="B97" s="36"/>
      <c r="C97" s="36"/>
      <c r="D97" s="36"/>
      <c r="E97" s="37"/>
    </row>
    <row r="98" spans="1:5" ht="21" customHeight="1">
      <c r="A98" s="38"/>
      <c r="B98" s="34" t="str">
        <f>$G$2</f>
        <v>Section 1</v>
      </c>
      <c r="D98" s="47" t="s">
        <v>59</v>
      </c>
      <c r="E98" s="39"/>
    </row>
    <row r="99" spans="1:5" ht="12.75" customHeight="1">
      <c r="A99" s="38"/>
      <c r="E99" s="39"/>
    </row>
    <row r="100" spans="1:5" ht="12.75" customHeight="1">
      <c r="A100" s="38"/>
      <c r="C100" s="40" t="s">
        <v>17</v>
      </c>
      <c r="D100" s="40" t="s">
        <v>4</v>
      </c>
      <c r="E100" s="39"/>
    </row>
    <row r="101" spans="1:5" ht="21" customHeight="1">
      <c r="A101" s="38"/>
      <c r="B101" s="33">
        <f>$G$5</f>
        <v>0</v>
      </c>
      <c r="C101" s="28"/>
      <c r="D101" s="28"/>
      <c r="E101" s="39"/>
    </row>
    <row r="102" spans="1:5" ht="12.75">
      <c r="A102" s="38"/>
      <c r="B102" s="41" t="s">
        <v>16</v>
      </c>
      <c r="E102" s="39"/>
    </row>
    <row r="103" spans="1:5" ht="21" customHeight="1">
      <c r="A103" s="38"/>
      <c r="B103" s="33">
        <f>$G$6</f>
        <v>0</v>
      </c>
      <c r="C103" s="28"/>
      <c r="D103" s="28"/>
      <c r="E103" s="39"/>
    </row>
    <row r="104" spans="1:7" ht="7.5" customHeight="1">
      <c r="A104" s="38"/>
      <c r="E104" s="39"/>
      <c r="G104" s="72"/>
    </row>
    <row r="105" spans="1:7" ht="12.75">
      <c r="A105" s="38"/>
      <c r="B105" s="46" t="s">
        <v>30</v>
      </c>
      <c r="C105" s="172">
        <f>$G$8</f>
        <v>0</v>
      </c>
      <c r="D105" s="172"/>
      <c r="E105" s="39"/>
      <c r="G105" s="72"/>
    </row>
    <row r="106" spans="1:5" ht="12.75">
      <c r="A106" s="38"/>
      <c r="E106" s="39"/>
    </row>
    <row r="107" spans="1:5" ht="12.75">
      <c r="A107" s="38"/>
      <c r="B107" s="32" t="s">
        <v>18</v>
      </c>
      <c r="C107" s="29"/>
      <c r="D107" s="30"/>
      <c r="E107" s="39"/>
    </row>
    <row r="108" spans="1:5" ht="13.5" customHeight="1" thickBot="1">
      <c r="A108" s="42"/>
      <c r="B108" s="43"/>
      <c r="C108" s="43"/>
      <c r="D108" s="43"/>
      <c r="E108" s="44"/>
    </row>
    <row r="109" spans="1:5" ht="13.5" customHeight="1" thickTop="1">
      <c r="A109" s="35"/>
      <c r="B109" s="36"/>
      <c r="C109" s="36"/>
      <c r="D109" s="36"/>
      <c r="E109" s="37"/>
    </row>
    <row r="110" spans="1:5" ht="21" customHeight="1">
      <c r="A110" s="38"/>
      <c r="B110" s="34" t="str">
        <f>$G$2</f>
        <v>Section 1</v>
      </c>
      <c r="D110" s="47" t="s">
        <v>63</v>
      </c>
      <c r="E110" s="39"/>
    </row>
    <row r="111" spans="1:5" ht="12.75" customHeight="1">
      <c r="A111" s="38"/>
      <c r="E111" s="39"/>
    </row>
    <row r="112" spans="1:5" ht="12.75" customHeight="1">
      <c r="A112" s="38"/>
      <c r="C112" s="40" t="s">
        <v>17</v>
      </c>
      <c r="D112" s="40" t="s">
        <v>4</v>
      </c>
      <c r="E112" s="39"/>
    </row>
    <row r="113" spans="1:5" ht="21" customHeight="1">
      <c r="A113" s="38"/>
      <c r="B113" s="33">
        <f>$G$7</f>
        <v>0</v>
      </c>
      <c r="C113" s="28"/>
      <c r="D113" s="28"/>
      <c r="E113" s="39"/>
    </row>
    <row r="114" spans="1:5" ht="12.75">
      <c r="A114" s="38"/>
      <c r="B114" s="41" t="s">
        <v>16</v>
      </c>
      <c r="E114" s="39"/>
    </row>
    <row r="115" spans="1:5" ht="21" customHeight="1">
      <c r="A115" s="38"/>
      <c r="B115" s="33">
        <f>$G$8</f>
        <v>0</v>
      </c>
      <c r="C115" s="28"/>
      <c r="D115" s="28"/>
      <c r="E115" s="39"/>
    </row>
    <row r="116" spans="1:7" ht="7.5" customHeight="1">
      <c r="A116" s="38"/>
      <c r="E116" s="39"/>
      <c r="G116" s="72"/>
    </row>
    <row r="117" spans="1:7" ht="12.75">
      <c r="A117" s="38"/>
      <c r="B117" s="46" t="s">
        <v>30</v>
      </c>
      <c r="C117" s="85">
        <f>$G$5</f>
        <v>0</v>
      </c>
      <c r="D117" s="85"/>
      <c r="E117" s="39"/>
      <c r="G117" s="72"/>
    </row>
    <row r="118" spans="1:5" ht="12.75">
      <c r="A118" s="38"/>
      <c r="E118" s="39"/>
    </row>
    <row r="119" spans="1:5" ht="12.75">
      <c r="A119" s="38"/>
      <c r="B119" s="32" t="s">
        <v>18</v>
      </c>
      <c r="C119" s="29"/>
      <c r="D119" s="30"/>
      <c r="E119" s="39"/>
    </row>
    <row r="120" spans="1:5" ht="13.5" customHeight="1" thickBot="1">
      <c r="A120" s="42"/>
      <c r="B120" s="43"/>
      <c r="C120" s="43"/>
      <c r="D120" s="43"/>
      <c r="E120" s="44"/>
    </row>
    <row r="121" spans="1:5" ht="13.5" customHeight="1" thickTop="1">
      <c r="A121" s="35"/>
      <c r="B121" s="36"/>
      <c r="C121" s="36"/>
      <c r="D121" s="36"/>
      <c r="E121" s="37"/>
    </row>
    <row r="122" spans="1:5" ht="21" customHeight="1">
      <c r="A122" s="38"/>
      <c r="B122" s="34" t="str">
        <f>$G$2</f>
        <v>Section 1</v>
      </c>
      <c r="D122" s="47" t="s">
        <v>67</v>
      </c>
      <c r="E122" s="39"/>
    </row>
    <row r="123" spans="1:5" ht="12.75" customHeight="1">
      <c r="A123" s="38"/>
      <c r="E123" s="39"/>
    </row>
    <row r="124" spans="1:5" ht="12.75" customHeight="1">
      <c r="A124" s="38"/>
      <c r="C124" s="40" t="s">
        <v>17</v>
      </c>
      <c r="D124" s="40" t="s">
        <v>4</v>
      </c>
      <c r="E124" s="39"/>
    </row>
    <row r="125" spans="1:5" ht="21" customHeight="1">
      <c r="A125" s="38"/>
      <c r="B125" s="33">
        <f>$G$4</f>
        <v>0</v>
      </c>
      <c r="C125" s="28"/>
      <c r="D125" s="28"/>
      <c r="E125" s="39"/>
    </row>
    <row r="126" spans="1:5" ht="12.75">
      <c r="A126" s="38"/>
      <c r="B126" s="41" t="s">
        <v>16</v>
      </c>
      <c r="E126" s="39"/>
    </row>
    <row r="127" spans="1:5" ht="21" customHeight="1">
      <c r="A127" s="38"/>
      <c r="B127" s="33">
        <f>$G$8</f>
        <v>0</v>
      </c>
      <c r="C127" s="28"/>
      <c r="D127" s="28"/>
      <c r="E127" s="39"/>
    </row>
    <row r="128" spans="1:7" ht="7.5" customHeight="1">
      <c r="A128" s="38"/>
      <c r="E128" s="39"/>
      <c r="G128" s="72">
        <f>'7 Players'!B62</f>
        <v>0</v>
      </c>
    </row>
    <row r="129" spans="1:7" ht="12.75">
      <c r="A129" s="38"/>
      <c r="B129" s="46" t="s">
        <v>30</v>
      </c>
      <c r="C129" s="85">
        <f>$G$3</f>
        <v>0</v>
      </c>
      <c r="D129" s="85"/>
      <c r="E129" s="39"/>
      <c r="G129" s="72">
        <f>'7 Players'!B65</f>
        <v>0</v>
      </c>
    </row>
    <row r="130" spans="1:5" ht="12.75">
      <c r="A130" s="38"/>
      <c r="E130" s="39"/>
    </row>
    <row r="131" spans="1:5" ht="12.75">
      <c r="A131" s="38"/>
      <c r="B131" s="32" t="s">
        <v>18</v>
      </c>
      <c r="C131" s="29"/>
      <c r="D131" s="30"/>
      <c r="E131" s="39"/>
    </row>
    <row r="132" spans="1:5" ht="13.5" customHeight="1" thickBot="1">
      <c r="A132" s="42"/>
      <c r="B132" s="43"/>
      <c r="C132" s="43"/>
      <c r="D132" s="43"/>
      <c r="E132" s="44"/>
    </row>
    <row r="133" spans="1:5" ht="13.5" customHeight="1" thickTop="1">
      <c r="A133" s="35"/>
      <c r="B133" s="36"/>
      <c r="C133" s="36"/>
      <c r="D133" s="36"/>
      <c r="E133" s="37"/>
    </row>
    <row r="134" spans="1:5" ht="21" customHeight="1">
      <c r="A134" s="38"/>
      <c r="B134" s="34" t="str">
        <f>$G$2</f>
        <v>Section 1</v>
      </c>
      <c r="D134" s="47" t="s">
        <v>71</v>
      </c>
      <c r="E134" s="39"/>
    </row>
    <row r="135" spans="1:5" ht="12.75" customHeight="1">
      <c r="A135" s="38"/>
      <c r="E135" s="39"/>
    </row>
    <row r="136" spans="1:5" ht="12.75" customHeight="1">
      <c r="A136" s="38"/>
      <c r="C136" s="40" t="s">
        <v>17</v>
      </c>
      <c r="D136" s="40" t="s">
        <v>4</v>
      </c>
      <c r="E136" s="39"/>
    </row>
    <row r="137" spans="1:5" ht="21" customHeight="1">
      <c r="A137" s="38"/>
      <c r="B137" s="33">
        <f>$G$3</f>
        <v>0</v>
      </c>
      <c r="C137" s="28"/>
      <c r="D137" s="28"/>
      <c r="E137" s="39"/>
    </row>
    <row r="138" spans="1:5" ht="12.75">
      <c r="A138" s="38"/>
      <c r="B138" s="41" t="s">
        <v>16</v>
      </c>
      <c r="E138" s="39"/>
    </row>
    <row r="139" spans="1:5" ht="21" customHeight="1">
      <c r="A139" s="38"/>
      <c r="B139" s="33">
        <f>$G$4</f>
        <v>0</v>
      </c>
      <c r="C139" s="28"/>
      <c r="D139" s="28"/>
      <c r="E139" s="39"/>
    </row>
    <row r="140" spans="1:7" ht="7.5" customHeight="1">
      <c r="A140" s="38"/>
      <c r="E140" s="39"/>
      <c r="G140" s="72">
        <f>'7 Players'!B74</f>
        <v>0</v>
      </c>
    </row>
    <row r="141" spans="1:7" ht="12.75">
      <c r="A141" s="38"/>
      <c r="B141" s="46" t="s">
        <v>30</v>
      </c>
      <c r="C141" s="172">
        <f>$G$8</f>
        <v>0</v>
      </c>
      <c r="D141" s="172"/>
      <c r="E141" s="39"/>
      <c r="G141" s="72">
        <f>'7 Players'!B77</f>
        <v>0</v>
      </c>
    </row>
    <row r="142" spans="1:5" ht="12.75">
      <c r="A142" s="38"/>
      <c r="E142" s="39"/>
    </row>
    <row r="143" spans="1:5" ht="12.75">
      <c r="A143" s="38"/>
      <c r="B143" s="32" t="s">
        <v>18</v>
      </c>
      <c r="C143" s="29"/>
      <c r="D143" s="30"/>
      <c r="E143" s="39"/>
    </row>
    <row r="144" spans="1:5" ht="13.5" customHeight="1" thickBot="1">
      <c r="A144" s="42"/>
      <c r="B144" s="43"/>
      <c r="C144" s="43"/>
      <c r="D144" s="43"/>
      <c r="E144" s="44"/>
    </row>
    <row r="145" spans="1:5" ht="13.5" customHeight="1" thickTop="1">
      <c r="A145" s="35"/>
      <c r="B145" s="36"/>
      <c r="C145" s="36"/>
      <c r="D145" s="36"/>
      <c r="E145" s="37"/>
    </row>
    <row r="146" spans="1:5" ht="21" customHeight="1">
      <c r="A146" s="38"/>
      <c r="B146" s="34" t="str">
        <f>$G$2</f>
        <v>Section 1</v>
      </c>
      <c r="D146" s="47" t="s">
        <v>60</v>
      </c>
      <c r="E146" s="39"/>
    </row>
    <row r="147" spans="1:5" ht="12.75" customHeight="1">
      <c r="A147" s="38"/>
      <c r="E147" s="39"/>
    </row>
    <row r="148" spans="1:5" ht="12.75" customHeight="1">
      <c r="A148" s="38"/>
      <c r="C148" s="40" t="s">
        <v>17</v>
      </c>
      <c r="D148" s="40" t="s">
        <v>4</v>
      </c>
      <c r="E148" s="39"/>
    </row>
    <row r="149" spans="1:5" ht="21" customHeight="1">
      <c r="A149" s="38"/>
      <c r="B149" s="33">
        <f>$G$3</f>
        <v>0</v>
      </c>
      <c r="C149" s="28"/>
      <c r="D149" s="28"/>
      <c r="E149" s="39"/>
    </row>
    <row r="150" spans="1:5" ht="12.75">
      <c r="A150" s="38"/>
      <c r="B150" s="41" t="s">
        <v>16</v>
      </c>
      <c r="E150" s="39"/>
    </row>
    <row r="151" spans="1:5" ht="21" customHeight="1">
      <c r="A151" s="38"/>
      <c r="B151" s="33">
        <f>$G$7</f>
        <v>0</v>
      </c>
      <c r="C151" s="28"/>
      <c r="D151" s="28"/>
      <c r="E151" s="39"/>
    </row>
    <row r="152" spans="1:7" ht="7.5" customHeight="1">
      <c r="A152" s="38"/>
      <c r="E152" s="39"/>
      <c r="G152" s="72">
        <f>'7 Players'!B86</f>
        <v>0</v>
      </c>
    </row>
    <row r="153" spans="1:7" ht="12.75">
      <c r="A153" s="38"/>
      <c r="B153" s="46" t="s">
        <v>30</v>
      </c>
      <c r="C153" s="172">
        <f>$G$4</f>
        <v>0</v>
      </c>
      <c r="D153" s="172"/>
      <c r="E153" s="39"/>
      <c r="G153" s="72">
        <f>'7 Players'!B89</f>
        <v>0</v>
      </c>
    </row>
    <row r="154" spans="1:5" ht="12.75">
      <c r="A154" s="38"/>
      <c r="E154" s="39"/>
    </row>
    <row r="155" spans="1:5" ht="12.75">
      <c r="A155" s="38"/>
      <c r="B155" s="32" t="s">
        <v>18</v>
      </c>
      <c r="C155" s="29"/>
      <c r="D155" s="30"/>
      <c r="E155" s="39"/>
    </row>
    <row r="156" spans="1:5" ht="13.5" customHeight="1" thickBot="1">
      <c r="A156" s="42"/>
      <c r="B156" s="43"/>
      <c r="C156" s="43"/>
      <c r="D156" s="43"/>
      <c r="E156" s="44"/>
    </row>
    <row r="157" spans="1:5" ht="13.5" customHeight="1" thickTop="1">
      <c r="A157" s="35"/>
      <c r="B157" s="36"/>
      <c r="C157" s="36"/>
      <c r="D157" s="36"/>
      <c r="E157" s="37"/>
    </row>
    <row r="158" spans="1:5" ht="21" customHeight="1">
      <c r="A158" s="38"/>
      <c r="B158" s="34" t="str">
        <f>$G$2</f>
        <v>Section 1</v>
      </c>
      <c r="D158" s="47" t="s">
        <v>64</v>
      </c>
      <c r="E158" s="39"/>
    </row>
    <row r="159" spans="1:5" ht="12.75" customHeight="1">
      <c r="A159" s="38"/>
      <c r="E159" s="39"/>
    </row>
    <row r="160" spans="1:5" ht="12.75" customHeight="1">
      <c r="A160" s="38"/>
      <c r="C160" s="40" t="s">
        <v>17</v>
      </c>
      <c r="D160" s="40" t="s">
        <v>4</v>
      </c>
      <c r="E160" s="39"/>
    </row>
    <row r="161" spans="1:5" ht="21" customHeight="1">
      <c r="A161" s="38"/>
      <c r="B161" s="33">
        <f>$G$3</f>
        <v>0</v>
      </c>
      <c r="C161" s="28"/>
      <c r="D161" s="28"/>
      <c r="E161" s="39"/>
    </row>
    <row r="162" spans="1:5" ht="12.75">
      <c r="A162" s="38"/>
      <c r="B162" s="41" t="s">
        <v>16</v>
      </c>
      <c r="E162" s="39"/>
    </row>
    <row r="163" spans="1:5" ht="21" customHeight="1">
      <c r="A163" s="38"/>
      <c r="B163" s="33">
        <f>$G$6</f>
        <v>0</v>
      </c>
      <c r="C163" s="28"/>
      <c r="D163" s="28"/>
      <c r="E163" s="39"/>
    </row>
    <row r="164" spans="1:7" ht="7.5" customHeight="1">
      <c r="A164" s="38"/>
      <c r="E164" s="39"/>
      <c r="G164" s="72">
        <f>'7 Players'!B98</f>
        <v>0</v>
      </c>
    </row>
    <row r="165" spans="1:7" ht="12.75">
      <c r="A165" s="38"/>
      <c r="B165" s="46" t="s">
        <v>30</v>
      </c>
      <c r="C165" s="172">
        <f>$G$7</f>
        <v>0</v>
      </c>
      <c r="D165" s="172"/>
      <c r="E165" s="39"/>
      <c r="G165" s="72">
        <f>'7 Players'!B101</f>
        <v>0</v>
      </c>
    </row>
    <row r="166" spans="1:5" ht="12.75">
      <c r="A166" s="38"/>
      <c r="E166" s="39"/>
    </row>
    <row r="167" spans="1:5" ht="12.75">
      <c r="A167" s="38"/>
      <c r="B167" s="32" t="s">
        <v>18</v>
      </c>
      <c r="C167" s="29"/>
      <c r="D167" s="30"/>
      <c r="E167" s="39"/>
    </row>
    <row r="168" spans="1:5" ht="13.5" customHeight="1" thickBot="1">
      <c r="A168" s="42"/>
      <c r="B168" s="43"/>
      <c r="C168" s="43"/>
      <c r="D168" s="43"/>
      <c r="E168" s="44"/>
    </row>
    <row r="169" spans="1:5" ht="13.5" customHeight="1" thickTop="1">
      <c r="A169" s="35"/>
      <c r="B169" s="36"/>
      <c r="C169" s="36"/>
      <c r="D169" s="36"/>
      <c r="E169" s="37"/>
    </row>
    <row r="170" spans="1:5" ht="21" customHeight="1">
      <c r="A170" s="38"/>
      <c r="B170" s="34" t="str">
        <f>$G$2</f>
        <v>Section 1</v>
      </c>
      <c r="D170" s="47" t="s">
        <v>68</v>
      </c>
      <c r="E170" s="39"/>
    </row>
    <row r="171" spans="1:5" ht="12.75" customHeight="1">
      <c r="A171" s="38"/>
      <c r="E171" s="39"/>
    </row>
    <row r="172" spans="1:5" ht="12.75" customHeight="1">
      <c r="A172" s="38"/>
      <c r="C172" s="40" t="s">
        <v>17</v>
      </c>
      <c r="D172" s="40" t="s">
        <v>4</v>
      </c>
      <c r="E172" s="39"/>
    </row>
    <row r="173" spans="1:5" ht="21" customHeight="1">
      <c r="A173" s="38"/>
      <c r="B173" s="33">
        <f>$G$3</f>
        <v>0</v>
      </c>
      <c r="C173" s="28"/>
      <c r="D173" s="28"/>
      <c r="E173" s="39"/>
    </row>
    <row r="174" spans="1:5" ht="12.75">
      <c r="A174" s="38"/>
      <c r="B174" s="41" t="s">
        <v>16</v>
      </c>
      <c r="E174" s="39"/>
    </row>
    <row r="175" spans="1:5" ht="21" customHeight="1">
      <c r="A175" s="38"/>
      <c r="B175" s="33">
        <f>$G$5</f>
        <v>0</v>
      </c>
      <c r="C175" s="28"/>
      <c r="D175" s="28"/>
      <c r="E175" s="39"/>
    </row>
    <row r="176" spans="1:7" ht="7.5" customHeight="1">
      <c r="A176" s="38"/>
      <c r="E176" s="39"/>
      <c r="G176" s="72">
        <f>'7 Players'!B110</f>
        <v>0</v>
      </c>
    </row>
    <row r="177" spans="1:7" ht="12.75">
      <c r="A177" s="38"/>
      <c r="B177" s="46" t="s">
        <v>30</v>
      </c>
      <c r="C177" s="172">
        <f>$G$6</f>
        <v>0</v>
      </c>
      <c r="D177" s="172"/>
      <c r="E177" s="39"/>
      <c r="G177" s="72">
        <f>'7 Players'!B113</f>
        <v>0</v>
      </c>
    </row>
    <row r="178" spans="1:5" ht="12.75">
      <c r="A178" s="38"/>
      <c r="E178" s="39"/>
    </row>
    <row r="179" spans="1:5" ht="12.75">
      <c r="A179" s="38"/>
      <c r="B179" s="32" t="s">
        <v>18</v>
      </c>
      <c r="C179" s="29"/>
      <c r="D179" s="30"/>
      <c r="E179" s="39"/>
    </row>
    <row r="180" spans="1:5" ht="13.5" customHeight="1" thickBot="1">
      <c r="A180" s="42"/>
      <c r="B180" s="43"/>
      <c r="C180" s="43"/>
      <c r="D180" s="43"/>
      <c r="E180" s="44"/>
    </row>
    <row r="181" ht="13.5" thickTop="1"/>
  </sheetData>
  <sheetProtection/>
  <mergeCells count="13">
    <mergeCell ref="C57:D57"/>
    <mergeCell ref="C153:D153"/>
    <mergeCell ref="C93:D93"/>
    <mergeCell ref="C9:D9"/>
    <mergeCell ref="C69:D69"/>
    <mergeCell ref="C21:D21"/>
    <mergeCell ref="C33:D33"/>
    <mergeCell ref="C45:D45"/>
    <mergeCell ref="C177:D177"/>
    <mergeCell ref="C141:D141"/>
    <mergeCell ref="C81:D81"/>
    <mergeCell ref="C165:D165"/>
    <mergeCell ref="C105:D105"/>
  </mergeCells>
  <printOptions horizontalCentered="1"/>
  <pageMargins left="0.7480314960629921" right="0.7480314960629921" top="1.11" bottom="0.5511811023622047" header="0.2755905511811024" footer="0.5118110236220472"/>
  <pageSetup horizontalDpi="600" verticalDpi="600" orientation="portrait" paperSize="9" r:id="rId1"/>
  <rowBreaks count="3" manualBreakCount="3">
    <brk id="48" max="255" man="1"/>
    <brk id="96" max="255" man="1"/>
    <brk id="144" max="255" man="1"/>
  </rowBreaks>
</worksheet>
</file>

<file path=xl/worksheets/sheet19.xml><?xml version="1.0" encoding="utf-8"?>
<worksheet xmlns="http://schemas.openxmlformats.org/spreadsheetml/2006/main" xmlns:r="http://schemas.openxmlformats.org/officeDocument/2006/relationships">
  <sheetPr codeName="Sheet27"/>
  <dimension ref="A1:G18"/>
  <sheetViews>
    <sheetView showZeros="0" zoomScalePageLayoutView="0" workbookViewId="0" topLeftCell="A1">
      <selection activeCell="A1" sqref="A1:D1"/>
    </sheetView>
  </sheetViews>
  <sheetFormatPr defaultColWidth="9.140625" defaultRowHeight="12.75"/>
  <cols>
    <col min="1" max="1" width="17.8515625" style="0" customWidth="1"/>
    <col min="2" max="4" width="27.57421875" style="0" customWidth="1"/>
    <col min="7" max="7" width="12.421875" style="0" hidden="1" customWidth="1"/>
  </cols>
  <sheetData>
    <row r="1" spans="1:7" ht="30">
      <c r="A1" s="169" t="str">
        <f>'Tournament Setup'!$B$1</f>
        <v>2019  New Zealand National Billiards Championships</v>
      </c>
      <c r="B1" s="170"/>
      <c r="C1" s="170"/>
      <c r="D1" s="171"/>
      <c r="E1" s="86"/>
      <c r="F1" s="86"/>
      <c r="G1" s="86"/>
    </row>
    <row r="2" spans="1:7" ht="20.25">
      <c r="A2" s="90" t="s">
        <v>15</v>
      </c>
      <c r="B2" s="90" t="s">
        <v>139</v>
      </c>
      <c r="C2" s="90" t="s">
        <v>140</v>
      </c>
      <c r="D2" s="90" t="s">
        <v>141</v>
      </c>
      <c r="G2" t="s">
        <v>15</v>
      </c>
    </row>
    <row r="3" spans="1:7" ht="20.25">
      <c r="A3" s="91" t="s">
        <v>118</v>
      </c>
      <c r="B3" s="89">
        <f>$G$3</f>
        <v>0</v>
      </c>
      <c r="C3" s="89">
        <f>$G$8</f>
        <v>0</v>
      </c>
      <c r="D3" s="89">
        <f>$G$5</f>
        <v>0</v>
      </c>
      <c r="E3" s="87"/>
      <c r="G3" s="72">
        <f>'6 Players'!B5</f>
        <v>0</v>
      </c>
    </row>
    <row r="4" spans="1:7" ht="20.25">
      <c r="A4" s="91" t="s">
        <v>119</v>
      </c>
      <c r="B4" s="89">
        <f>$G$4</f>
        <v>0</v>
      </c>
      <c r="C4" s="89">
        <f>$G$7</f>
        <v>0</v>
      </c>
      <c r="D4" s="89">
        <f>$G$6</f>
        <v>0</v>
      </c>
      <c r="E4" s="87"/>
      <c r="G4" s="72">
        <f>'6 Players'!B8</f>
        <v>0</v>
      </c>
    </row>
    <row r="5" spans="1:7" ht="20.25">
      <c r="A5" s="91" t="s">
        <v>120</v>
      </c>
      <c r="B5" s="89">
        <f>$G$5</f>
        <v>0</v>
      </c>
      <c r="C5" s="89">
        <f>$G$6</f>
        <v>0</v>
      </c>
      <c r="D5" s="89">
        <f>$G$8</f>
        <v>0</v>
      </c>
      <c r="E5" s="87"/>
      <c r="G5" s="72">
        <f>'6 Players'!B11</f>
        <v>0</v>
      </c>
    </row>
    <row r="6" spans="1:7" ht="20.25">
      <c r="A6" s="91" t="s">
        <v>121</v>
      </c>
      <c r="B6" s="89">
        <f>$G$3</f>
        <v>0</v>
      </c>
      <c r="C6" s="89">
        <f>$G$7</f>
        <v>0</v>
      </c>
      <c r="D6" s="89">
        <f>$G$4</f>
        <v>0</v>
      </c>
      <c r="E6" s="87"/>
      <c r="G6" s="72">
        <f>'6 Players'!B14</f>
        <v>0</v>
      </c>
    </row>
    <row r="7" spans="1:7" ht="20.25">
      <c r="A7" s="91" t="s">
        <v>122</v>
      </c>
      <c r="B7" s="89">
        <f>$G$5</f>
        <v>0</v>
      </c>
      <c r="C7" s="89">
        <f>$G$8</f>
        <v>0</v>
      </c>
      <c r="D7" s="89">
        <f>$G$7</f>
        <v>0</v>
      </c>
      <c r="E7" s="87"/>
      <c r="G7" s="72">
        <f>'6 Players'!B17</f>
        <v>0</v>
      </c>
    </row>
    <row r="8" spans="1:7" ht="20.25">
      <c r="A8" s="91" t="s">
        <v>123</v>
      </c>
      <c r="B8" s="89">
        <f>$G$4</f>
        <v>0</v>
      </c>
      <c r="C8" s="89">
        <f>$G$6</f>
        <v>0</v>
      </c>
      <c r="D8" s="89">
        <f>$G$3</f>
        <v>0</v>
      </c>
      <c r="E8" s="87"/>
      <c r="G8" s="72">
        <f>'6 Players'!B20</f>
        <v>0</v>
      </c>
    </row>
    <row r="9" spans="1:7" ht="20.25">
      <c r="A9" s="91" t="s">
        <v>124</v>
      </c>
      <c r="B9" s="89">
        <f>$G$7</f>
        <v>0</v>
      </c>
      <c r="C9" s="89">
        <f>$G$8</f>
        <v>0</v>
      </c>
      <c r="D9" s="89">
        <f>$G$5</f>
        <v>0</v>
      </c>
      <c r="E9" s="87"/>
      <c r="G9" s="72"/>
    </row>
    <row r="10" spans="1:5" ht="20.25">
      <c r="A10" s="91" t="s">
        <v>125</v>
      </c>
      <c r="B10" s="89">
        <f>$G$3</f>
        <v>0</v>
      </c>
      <c r="C10" s="89">
        <f>$G$6</f>
        <v>0</v>
      </c>
      <c r="D10" s="89">
        <f>$G$7</f>
        <v>0</v>
      </c>
      <c r="E10" s="87"/>
    </row>
    <row r="11" spans="1:5" ht="20.25">
      <c r="A11" s="91" t="s">
        <v>126</v>
      </c>
      <c r="B11" s="89">
        <f>$G$4</f>
        <v>0</v>
      </c>
      <c r="C11" s="89">
        <f>$G$5</f>
        <v>0</v>
      </c>
      <c r="D11" s="89">
        <f>$G$8</f>
        <v>0</v>
      </c>
      <c r="E11" s="87"/>
    </row>
    <row r="12" spans="1:5" ht="20.25">
      <c r="A12" s="91" t="s">
        <v>127</v>
      </c>
      <c r="B12" s="89">
        <f>$G$6</f>
        <v>0</v>
      </c>
      <c r="C12" s="89">
        <f>$G$7</f>
        <v>0</v>
      </c>
      <c r="D12" s="89">
        <f>$G$4</f>
        <v>0</v>
      </c>
      <c r="E12" s="87"/>
    </row>
    <row r="13" spans="1:5" ht="20.25">
      <c r="A13" s="91" t="s">
        <v>128</v>
      </c>
      <c r="B13" s="89">
        <f>$G$4</f>
        <v>0</v>
      </c>
      <c r="C13" s="89">
        <f>$G$8</f>
        <v>0</v>
      </c>
      <c r="D13" s="89">
        <f>$G$3</f>
        <v>0</v>
      </c>
      <c r="E13" s="87"/>
    </row>
    <row r="14" spans="1:5" ht="20.25">
      <c r="A14" s="91" t="s">
        <v>129</v>
      </c>
      <c r="B14" s="89">
        <f>$G$3</f>
        <v>0</v>
      </c>
      <c r="C14" s="89">
        <f>$G$5</f>
        <v>0</v>
      </c>
      <c r="D14" s="89">
        <f>$G$6</f>
        <v>0</v>
      </c>
      <c r="E14" s="87"/>
    </row>
    <row r="15" spans="1:5" ht="20.25">
      <c r="A15" s="91" t="s">
        <v>130</v>
      </c>
      <c r="B15" s="89">
        <f>$G$6</f>
        <v>0</v>
      </c>
      <c r="C15" s="89">
        <f>$G$8</f>
        <v>0</v>
      </c>
      <c r="D15" s="89">
        <f>$G$4</f>
        <v>0</v>
      </c>
      <c r="E15" s="87"/>
    </row>
    <row r="16" spans="1:5" ht="20.25">
      <c r="A16" s="91" t="s">
        <v>131</v>
      </c>
      <c r="B16" s="89">
        <f>$G$5</f>
        <v>0</v>
      </c>
      <c r="C16" s="89">
        <f>$G$7</f>
        <v>0</v>
      </c>
      <c r="D16" s="89">
        <f>$G$6</f>
        <v>0</v>
      </c>
      <c r="E16" s="87"/>
    </row>
    <row r="17" spans="1:5" ht="20.25">
      <c r="A17" s="91" t="s">
        <v>132</v>
      </c>
      <c r="B17" s="89">
        <f>$G$3</f>
        <v>0</v>
      </c>
      <c r="C17" s="89">
        <f>$G$4</f>
        <v>0</v>
      </c>
      <c r="D17" s="89">
        <f>$G$8</f>
        <v>0</v>
      </c>
      <c r="E17" s="87"/>
    </row>
    <row r="18" spans="1:4" ht="12.75">
      <c r="A18" s="88"/>
      <c r="B18" s="88"/>
      <c r="C18" s="88"/>
      <c r="D18" s="88"/>
    </row>
  </sheetData>
  <sheetProtection/>
  <mergeCells count="1">
    <mergeCell ref="A1:D1"/>
  </mergeCells>
  <printOptions horizontalCentered="1" verticalCentered="1"/>
  <pageMargins left="0.7480314960629921" right="0.7480314960629921" top="0.7086614173228347" bottom="0.6692913385826772"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codeName="Sheet20">
    <tabColor rgb="FF00B0F0"/>
    <pageSetUpPr fitToPage="1"/>
  </sheetPr>
  <dimension ref="A1:AC31"/>
  <sheetViews>
    <sheetView showGridLines="0" zoomScale="80" zoomScaleNormal="80" zoomScalePageLayoutView="0" workbookViewId="0" topLeftCell="A1">
      <selection activeCell="AG6" sqref="AG6"/>
    </sheetView>
  </sheetViews>
  <sheetFormatPr defaultColWidth="9.140625" defaultRowHeight="12.75"/>
  <cols>
    <col min="1" max="1" width="6.7109375" style="11" customWidth="1"/>
    <col min="2" max="2" width="36.28125" style="11" bestFit="1" customWidth="1"/>
    <col min="3" max="3" width="0.85546875" style="11" hidden="1" customWidth="1"/>
    <col min="4" max="4" width="6.7109375" style="11" customWidth="1"/>
    <col min="5" max="5" width="11.7109375" style="11" customWidth="1"/>
    <col min="6" max="6" width="0.85546875" style="11" hidden="1" customWidth="1"/>
    <col min="7" max="7" width="6.7109375" style="11" customWidth="1"/>
    <col min="8" max="8" width="11.7109375" style="11" customWidth="1"/>
    <col min="9" max="9" width="0.85546875" style="11" hidden="1" customWidth="1"/>
    <col min="10" max="10" width="6.7109375" style="11" customWidth="1"/>
    <col min="11" max="11" width="11.7109375" style="11" customWidth="1"/>
    <col min="12" max="12" width="0.85546875" style="11" hidden="1" customWidth="1"/>
    <col min="13" max="13" width="6.7109375" style="11" customWidth="1"/>
    <col min="14" max="14" width="11.7109375" style="11" customWidth="1"/>
    <col min="15" max="15" width="0.85546875" style="11" hidden="1" customWidth="1"/>
    <col min="16" max="16" width="6.7109375" style="11" customWidth="1"/>
    <col min="17" max="17" width="11.7109375" style="11" customWidth="1"/>
    <col min="18" max="19" width="0.85546875" style="11" hidden="1" customWidth="1"/>
    <col min="20" max="20" width="11.7109375" style="11" customWidth="1"/>
    <col min="21" max="21" width="0.85546875" style="11" hidden="1" customWidth="1"/>
    <col min="22" max="22" width="14.28125" style="11" customWidth="1"/>
    <col min="23" max="23" width="0.85546875" style="11" hidden="1" customWidth="1"/>
    <col min="24" max="24" width="15.00390625" style="12" customWidth="1"/>
    <col min="25" max="25" width="0.85546875" style="11" hidden="1" customWidth="1"/>
    <col min="26" max="26" width="14.7109375" style="11" customWidth="1"/>
    <col min="27" max="27" width="0.85546875" style="11" hidden="1" customWidth="1"/>
    <col min="28" max="28" width="11.28125" style="11" customWidth="1"/>
    <col min="29" max="29" width="0.85546875" style="11" customWidth="1"/>
    <col min="30" max="30" width="9.140625" style="11" customWidth="1"/>
    <col min="31" max="31" width="8.57421875" style="11" customWidth="1"/>
    <col min="32" max="32" width="3.421875" style="11" customWidth="1"/>
    <col min="33" max="33" width="8.57421875" style="11" customWidth="1"/>
    <col min="34" max="34" width="4.57421875" style="11" customWidth="1"/>
    <col min="35" max="16384" width="9.140625" style="11" customWidth="1"/>
  </cols>
  <sheetData>
    <row r="1" spans="1:29" ht="30">
      <c r="A1" s="78" t="s">
        <v>91</v>
      </c>
      <c r="B1" s="8"/>
      <c r="D1" s="126">
        <v>5</v>
      </c>
      <c r="G1" s="7"/>
      <c r="AC1" s="31" t="str">
        <f>'Tournament Setup'!$B$1</f>
        <v>2019  New Zealand National Billiards Championships</v>
      </c>
    </row>
    <row r="2" ht="13.5" customHeight="1">
      <c r="A2" s="78"/>
    </row>
    <row r="3" spans="2:28" s="1" customFormat="1" ht="36.75" thickBot="1">
      <c r="B3" s="97" t="s">
        <v>0</v>
      </c>
      <c r="D3" s="150">
        <v>1</v>
      </c>
      <c r="E3" s="150"/>
      <c r="G3" s="150">
        <v>2</v>
      </c>
      <c r="H3" s="150"/>
      <c r="J3" s="150">
        <v>3</v>
      </c>
      <c r="K3" s="150"/>
      <c r="M3" s="150">
        <v>4</v>
      </c>
      <c r="N3" s="150"/>
      <c r="P3" s="150">
        <v>5</v>
      </c>
      <c r="Q3" s="150"/>
      <c r="T3" s="3" t="s">
        <v>1</v>
      </c>
      <c r="V3" s="3" t="s">
        <v>107</v>
      </c>
      <c r="X3" s="6" t="s">
        <v>108</v>
      </c>
      <c r="Z3" s="6" t="s">
        <v>3</v>
      </c>
      <c r="AB3" s="3" t="s">
        <v>2</v>
      </c>
    </row>
    <row r="4" spans="1:29" ht="4.5" customHeight="1" thickBot="1">
      <c r="A4" s="17"/>
      <c r="B4" s="18"/>
      <c r="C4" s="19"/>
      <c r="D4" s="20"/>
      <c r="E4" s="20"/>
      <c r="F4" s="20"/>
      <c r="G4" s="20"/>
      <c r="H4" s="20"/>
      <c r="I4" s="20"/>
      <c r="J4" s="20"/>
      <c r="K4" s="20"/>
      <c r="L4" s="20"/>
      <c r="M4" s="20"/>
      <c r="N4" s="20"/>
      <c r="O4" s="20"/>
      <c r="P4" s="20"/>
      <c r="Q4" s="20"/>
      <c r="R4" s="21"/>
      <c r="S4" s="17"/>
      <c r="T4" s="18"/>
      <c r="U4" s="18"/>
      <c r="V4" s="18"/>
      <c r="W4" s="18"/>
      <c r="X4" s="22"/>
      <c r="Y4" s="18"/>
      <c r="Z4" s="22"/>
      <c r="AA4" s="18"/>
      <c r="AB4" s="18"/>
      <c r="AC4" s="23"/>
    </row>
    <row r="5" spans="1:29" ht="30" customHeight="1">
      <c r="A5" s="151">
        <v>1</v>
      </c>
      <c r="B5" s="153" t="s">
        <v>150</v>
      </c>
      <c r="C5" s="4"/>
      <c r="D5" s="101"/>
      <c r="E5" s="101"/>
      <c r="F5" s="102"/>
      <c r="G5" s="155" t="str">
        <f>IF(AND(H5&lt;&gt;"",H6&lt;&gt;""),IF(H5&gt;H6,"W",IF(H5&lt;H6,"L","D")),"")</f>
        <v>W</v>
      </c>
      <c r="H5" s="103">
        <v>434</v>
      </c>
      <c r="I5" s="102"/>
      <c r="J5" s="155" t="str">
        <f>IF(AND(K5&lt;&gt;"",K6&lt;&gt;""),IF(K5&gt;K6,"W",IF(K5&lt;K6,"L","D")),"")</f>
        <v>W</v>
      </c>
      <c r="K5" s="103">
        <v>440</v>
      </c>
      <c r="L5" s="102"/>
      <c r="M5" s="155" t="str">
        <f>IF(AND(N5&lt;&gt;"",N6&lt;&gt;""),IF(N5&gt;N6,"W",IF(N5&lt;N6,"L","D")),"")</f>
        <v>W</v>
      </c>
      <c r="N5" s="103">
        <v>397</v>
      </c>
      <c r="O5" s="102"/>
      <c r="P5" s="155" t="str">
        <f>IF(AND(Q5&lt;&gt;"",Q6&lt;&gt;""),IF(Q5&gt;Q6,"W",IF(Q5&lt;Q6,"L","D")),"")</f>
        <v>W</v>
      </c>
      <c r="Q5" s="103">
        <v>333</v>
      </c>
      <c r="R5" s="9"/>
      <c r="S5" s="10"/>
      <c r="T5" s="157">
        <f>IF(SUM(D5:Q6)&gt;0,COUNTIF(D5:P6,"W")+COUNTIF(D5:P6,"D")/2,"")</f>
        <v>4</v>
      </c>
      <c r="U5" s="60"/>
      <c r="V5" s="158">
        <f>IF(T5&lt;&gt;"",SUM(Q5,N5,K5,H5,E5),"")</f>
        <v>1604</v>
      </c>
      <c r="W5" s="60"/>
      <c r="X5" s="158">
        <f>IF(T5&lt;&gt;"",SUM(E6,H6,K6,N6,Q6),"")</f>
        <v>857</v>
      </c>
      <c r="Y5" s="60"/>
      <c r="Z5" s="65">
        <f>IF(V5&lt;&gt;"",V5-X5,"")</f>
        <v>747</v>
      </c>
      <c r="AA5" s="60"/>
      <c r="AB5" s="157">
        <v>1</v>
      </c>
      <c r="AC5" s="24"/>
    </row>
    <row r="6" spans="1:29" ht="30" customHeight="1" thickBot="1">
      <c r="A6" s="152"/>
      <c r="B6" s="154"/>
      <c r="C6" s="4"/>
      <c r="D6" s="101"/>
      <c r="E6" s="101"/>
      <c r="F6" s="102"/>
      <c r="G6" s="156"/>
      <c r="H6" s="104">
        <v>242</v>
      </c>
      <c r="I6" s="102"/>
      <c r="J6" s="156"/>
      <c r="K6" s="104">
        <v>207</v>
      </c>
      <c r="L6" s="102"/>
      <c r="M6" s="156"/>
      <c r="N6" s="104">
        <v>177</v>
      </c>
      <c r="O6" s="102"/>
      <c r="P6" s="156"/>
      <c r="Q6" s="104">
        <v>231</v>
      </c>
      <c r="R6" s="9"/>
      <c r="S6" s="10"/>
      <c r="T6" s="157"/>
      <c r="U6" s="60"/>
      <c r="V6" s="159"/>
      <c r="W6" s="60"/>
      <c r="X6" s="159"/>
      <c r="Y6" s="60"/>
      <c r="Z6" s="117">
        <f>IF(V5&lt;&gt;"",V5/SUM(V5,X5),"")</f>
        <v>0.6517675741568468</v>
      </c>
      <c r="AA6" s="60"/>
      <c r="AB6" s="157"/>
      <c r="AC6" s="24"/>
    </row>
    <row r="7" spans="1:29" ht="4.5" customHeight="1" thickBot="1">
      <c r="A7" s="10"/>
      <c r="B7" s="98"/>
      <c r="C7" s="25"/>
      <c r="D7" s="102"/>
      <c r="E7" s="102"/>
      <c r="F7" s="102"/>
      <c r="G7" s="102"/>
      <c r="H7" s="102"/>
      <c r="I7" s="102"/>
      <c r="J7" s="102"/>
      <c r="K7" s="102"/>
      <c r="L7" s="102"/>
      <c r="M7" s="102"/>
      <c r="N7" s="102"/>
      <c r="O7" s="102"/>
      <c r="P7" s="102"/>
      <c r="Q7" s="102"/>
      <c r="R7" s="9"/>
      <c r="S7" s="10"/>
      <c r="T7" s="60"/>
      <c r="U7" s="60"/>
      <c r="V7" s="60"/>
      <c r="W7" s="60"/>
      <c r="X7" s="61"/>
      <c r="Y7" s="60"/>
      <c r="Z7" s="61"/>
      <c r="AA7" s="60"/>
      <c r="AB7" s="60"/>
      <c r="AC7" s="24"/>
    </row>
    <row r="8" spans="1:29" ht="30" customHeight="1">
      <c r="A8" s="151">
        <v>2</v>
      </c>
      <c r="B8" s="153" t="s">
        <v>165</v>
      </c>
      <c r="C8" s="4"/>
      <c r="D8" s="155" t="str">
        <f>IF(AND(E8&lt;&gt;"",E9&lt;&gt;""),IF(E8&gt;E9,"W",IF(E8&lt;E9,"L","D")),"")</f>
        <v>L</v>
      </c>
      <c r="E8" s="103">
        <v>242</v>
      </c>
      <c r="F8" s="102"/>
      <c r="G8" s="101"/>
      <c r="H8" s="101"/>
      <c r="I8" s="102"/>
      <c r="J8" s="155" t="str">
        <f>IF(AND(K8&lt;&gt;"",K9&lt;&gt;""),IF(K8&gt;K9,"W",IF(K8&lt;K9,"L","D")),"")</f>
        <v>W</v>
      </c>
      <c r="K8" s="103">
        <v>477</v>
      </c>
      <c r="L8" s="102"/>
      <c r="M8" s="155" t="str">
        <f>IF(AND(N8&lt;&gt;"",N9&lt;&gt;""),IF(N8&gt;N9,"W",IF(N8&lt;N9,"L","D")),"")</f>
        <v>W</v>
      </c>
      <c r="N8" s="103">
        <v>300</v>
      </c>
      <c r="O8" s="102"/>
      <c r="P8" s="155" t="str">
        <f>IF(AND(Q8&lt;&gt;"",Q9&lt;&gt;""),IF(Q8&gt;Q9,"W",IF(Q8&lt;Q9,"L","D")),"")</f>
        <v>L</v>
      </c>
      <c r="Q8" s="103">
        <v>0</v>
      </c>
      <c r="R8" s="9"/>
      <c r="S8" s="10"/>
      <c r="T8" s="157">
        <f>IF(SUM(D8:Q9)&gt;0,COUNTIF(D8:P9,"W")+COUNTIF(D8:P9,"D")/2,"")</f>
        <v>2</v>
      </c>
      <c r="U8" s="60"/>
      <c r="V8" s="158">
        <f>IF(T8&lt;&gt;"",SUM(Q8,N8,K8,H8,E8),"")</f>
        <v>1019</v>
      </c>
      <c r="W8" s="60"/>
      <c r="X8" s="158">
        <f>IF(T8&lt;&gt;"",SUM(E9,H9,K9,N9,Q9),"")</f>
        <v>1013</v>
      </c>
      <c r="Y8" s="60"/>
      <c r="Z8" s="65">
        <f>IF(V8&lt;&gt;"",V8-X8,"")</f>
        <v>6</v>
      </c>
      <c r="AA8" s="60"/>
      <c r="AB8" s="157">
        <v>2</v>
      </c>
      <c r="AC8" s="24"/>
    </row>
    <row r="9" spans="1:29" ht="30" customHeight="1" thickBot="1">
      <c r="A9" s="152"/>
      <c r="B9" s="154"/>
      <c r="C9" s="4"/>
      <c r="D9" s="156"/>
      <c r="E9" s="104">
        <v>434</v>
      </c>
      <c r="F9" s="102"/>
      <c r="G9" s="101"/>
      <c r="H9" s="101"/>
      <c r="I9" s="102"/>
      <c r="J9" s="156"/>
      <c r="K9" s="104">
        <v>218</v>
      </c>
      <c r="L9" s="102"/>
      <c r="M9" s="156"/>
      <c r="N9" s="104">
        <v>231</v>
      </c>
      <c r="O9" s="102"/>
      <c r="P9" s="156"/>
      <c r="Q9" s="104">
        <v>130</v>
      </c>
      <c r="R9" s="9"/>
      <c r="S9" s="10"/>
      <c r="T9" s="157"/>
      <c r="U9" s="60"/>
      <c r="V9" s="159"/>
      <c r="W9" s="60"/>
      <c r="X9" s="159"/>
      <c r="Y9" s="60"/>
      <c r="Z9" s="117">
        <f>IF(V8&lt;&gt;"",V8/SUM(V8,X8),"")</f>
        <v>0.5014763779527559</v>
      </c>
      <c r="AA9" s="60"/>
      <c r="AB9" s="157"/>
      <c r="AC9" s="24"/>
    </row>
    <row r="10" spans="1:29" ht="4.5" customHeight="1" thickBot="1">
      <c r="A10" s="10"/>
      <c r="B10" s="98"/>
      <c r="C10" s="25"/>
      <c r="D10" s="102"/>
      <c r="E10" s="102"/>
      <c r="F10" s="102"/>
      <c r="G10" s="102"/>
      <c r="H10" s="102"/>
      <c r="I10" s="102"/>
      <c r="J10" s="102"/>
      <c r="K10" s="102"/>
      <c r="L10" s="102"/>
      <c r="M10" s="102"/>
      <c r="N10" s="102"/>
      <c r="O10" s="102"/>
      <c r="P10" s="102"/>
      <c r="Q10" s="102"/>
      <c r="R10" s="9"/>
      <c r="S10" s="10"/>
      <c r="T10" s="60"/>
      <c r="U10" s="60"/>
      <c r="V10" s="60"/>
      <c r="W10" s="60"/>
      <c r="X10" s="61"/>
      <c r="Y10" s="60"/>
      <c r="Z10" s="61"/>
      <c r="AA10" s="60"/>
      <c r="AB10" s="60"/>
      <c r="AC10" s="24"/>
    </row>
    <row r="11" spans="1:29" ht="30" customHeight="1">
      <c r="A11" s="151">
        <v>3</v>
      </c>
      <c r="B11" s="153" t="s">
        <v>155</v>
      </c>
      <c r="C11" s="4"/>
      <c r="D11" s="155" t="str">
        <f>IF(AND(E11&lt;&gt;"",E12&lt;&gt;""),IF(E11&gt;E12,"W",IF(E11&lt;E12,"L","D")),"")</f>
        <v>L</v>
      </c>
      <c r="E11" s="103">
        <v>207</v>
      </c>
      <c r="F11" s="102"/>
      <c r="G11" s="155" t="str">
        <f>IF(AND(H11&lt;&gt;"",H12&lt;&gt;""),IF(H11&gt;H12,"W",IF(H11&lt;H12,"L","D")),"")</f>
        <v>L</v>
      </c>
      <c r="H11" s="103">
        <v>218</v>
      </c>
      <c r="I11" s="102"/>
      <c r="J11" s="101"/>
      <c r="K11" s="101"/>
      <c r="L11" s="102"/>
      <c r="M11" s="155" t="str">
        <f>IF(AND(N11&lt;&gt;"",N12&lt;&gt;""),IF(N11&gt;N12,"W",IF(N11&lt;N12,"L","D")),"")</f>
        <v>L</v>
      </c>
      <c r="N11" s="103">
        <v>221</v>
      </c>
      <c r="O11" s="102"/>
      <c r="P11" s="155" t="str">
        <f>IF(AND(Q11&lt;&gt;"",Q12&lt;&gt;""),IF(Q11&gt;Q12,"W",IF(Q11&lt;Q12,"L","D")),"")</f>
        <v>W</v>
      </c>
      <c r="Q11" s="103">
        <v>317</v>
      </c>
      <c r="R11" s="9"/>
      <c r="S11" s="10"/>
      <c r="T11" s="157">
        <f>IF(SUM(D11:Q12)&gt;0,COUNTIF(D11:P12,"W")+COUNTIF(D11:P12,"D")/2,"")</f>
        <v>1</v>
      </c>
      <c r="U11" s="60"/>
      <c r="V11" s="158">
        <f>IF(T11&lt;&gt;"",SUM(Q11,N11,K11,H11,E11),"")</f>
        <v>963</v>
      </c>
      <c r="W11" s="60"/>
      <c r="X11" s="158">
        <f>IF(T11&lt;&gt;"",SUM(E12,H12,K12,N12,Q12),"")</f>
        <v>1491</v>
      </c>
      <c r="Y11" s="60"/>
      <c r="Z11" s="65">
        <f>IF(V11&lt;&gt;"",V11-X11,"")</f>
        <v>-528</v>
      </c>
      <c r="AA11" s="60"/>
      <c r="AB11" s="157">
        <v>5</v>
      </c>
      <c r="AC11" s="24"/>
    </row>
    <row r="12" spans="1:29" ht="30" customHeight="1" thickBot="1">
      <c r="A12" s="152"/>
      <c r="B12" s="154"/>
      <c r="C12" s="4"/>
      <c r="D12" s="156"/>
      <c r="E12" s="104">
        <v>440</v>
      </c>
      <c r="F12" s="102"/>
      <c r="G12" s="156"/>
      <c r="H12" s="104">
        <v>477</v>
      </c>
      <c r="I12" s="102"/>
      <c r="J12" s="101"/>
      <c r="K12" s="101"/>
      <c r="L12" s="102"/>
      <c r="M12" s="156"/>
      <c r="N12" s="104">
        <v>329</v>
      </c>
      <c r="O12" s="102"/>
      <c r="P12" s="156"/>
      <c r="Q12" s="104">
        <v>245</v>
      </c>
      <c r="R12" s="9"/>
      <c r="S12" s="10"/>
      <c r="T12" s="157"/>
      <c r="U12" s="60"/>
      <c r="V12" s="159"/>
      <c r="W12" s="60"/>
      <c r="X12" s="159"/>
      <c r="Y12" s="60"/>
      <c r="Z12" s="117">
        <f>IF(V11&lt;&gt;"",V11/SUM(V11,X11),"")</f>
        <v>0.3924205378973105</v>
      </c>
      <c r="AA12" s="60"/>
      <c r="AB12" s="157"/>
      <c r="AC12" s="24"/>
    </row>
    <row r="13" spans="1:29" ht="4.5" customHeight="1" thickBot="1">
      <c r="A13" s="10"/>
      <c r="B13" s="98"/>
      <c r="C13" s="25"/>
      <c r="D13" s="102"/>
      <c r="E13" s="102"/>
      <c r="F13" s="102"/>
      <c r="G13" s="102"/>
      <c r="H13" s="102"/>
      <c r="I13" s="102"/>
      <c r="J13" s="102"/>
      <c r="K13" s="102"/>
      <c r="L13" s="102"/>
      <c r="M13" s="102"/>
      <c r="N13" s="102"/>
      <c r="O13" s="102"/>
      <c r="P13" s="102"/>
      <c r="Q13" s="102"/>
      <c r="R13" s="9"/>
      <c r="S13" s="10"/>
      <c r="T13" s="60"/>
      <c r="U13" s="60"/>
      <c r="V13" s="60"/>
      <c r="W13" s="60"/>
      <c r="X13" s="61"/>
      <c r="Y13" s="60"/>
      <c r="Z13" s="61"/>
      <c r="AA13" s="60"/>
      <c r="AB13" s="60"/>
      <c r="AC13" s="24"/>
    </row>
    <row r="14" spans="1:29" ht="30" customHeight="1">
      <c r="A14" s="151">
        <v>4</v>
      </c>
      <c r="B14" s="153" t="s">
        <v>168</v>
      </c>
      <c r="C14" s="4"/>
      <c r="D14" s="155" t="str">
        <f>IF(AND(E14&lt;&gt;"",E15&lt;&gt;""),IF(E14&gt;E15,"W",IF(E14&lt;E15,"L","D")),"")</f>
        <v>L</v>
      </c>
      <c r="E14" s="103">
        <v>177</v>
      </c>
      <c r="F14" s="102"/>
      <c r="G14" s="155" t="str">
        <f>IF(AND(H14&lt;&gt;"",H15&lt;&gt;""),IF(H14&gt;H15,"W",IF(H14&lt;H15,"L","D")),"")</f>
        <v>L</v>
      </c>
      <c r="H14" s="103">
        <v>231</v>
      </c>
      <c r="I14" s="102"/>
      <c r="J14" s="155" t="str">
        <f>IF(AND(K14&lt;&gt;"",K15&lt;&gt;""),IF(K14&gt;K15,"W",IF(K14&lt;K15,"L","D")),"")</f>
        <v>W</v>
      </c>
      <c r="K14" s="103">
        <v>329</v>
      </c>
      <c r="L14" s="102"/>
      <c r="M14" s="101"/>
      <c r="N14" s="101"/>
      <c r="O14" s="102"/>
      <c r="P14" s="155" t="str">
        <f>IF(AND(Q14&lt;&gt;"",Q15&lt;&gt;""),IF(Q14&gt;Q15,"W",IF(Q14&lt;Q15,"L","D")),"")</f>
        <v>W</v>
      </c>
      <c r="Q14" s="103">
        <v>343</v>
      </c>
      <c r="R14" s="9"/>
      <c r="S14" s="10"/>
      <c r="T14" s="157">
        <f>IF(SUM(D14:Q15)&gt;0,COUNTIF(D14:P15,"W")+COUNTIF(D14:P15,"D")/2,"")</f>
        <v>2</v>
      </c>
      <c r="U14" s="60"/>
      <c r="V14" s="158">
        <f>IF(T14&lt;&gt;"",SUM(Q14,N14,K14,H14,E14),"")</f>
        <v>1080</v>
      </c>
      <c r="W14" s="60"/>
      <c r="X14" s="158">
        <f>IF(T14&lt;&gt;"",SUM(E15,H15,K15,N15,Q15),"")</f>
        <v>1116</v>
      </c>
      <c r="Y14" s="60"/>
      <c r="Z14" s="65">
        <f>IF(V14&lt;&gt;"",V14-X14,"")</f>
        <v>-36</v>
      </c>
      <c r="AA14" s="60"/>
      <c r="AB14" s="157">
        <v>3</v>
      </c>
      <c r="AC14" s="24"/>
    </row>
    <row r="15" spans="1:29" ht="30" customHeight="1" thickBot="1">
      <c r="A15" s="152"/>
      <c r="B15" s="154"/>
      <c r="C15" s="4"/>
      <c r="D15" s="156"/>
      <c r="E15" s="104">
        <v>397</v>
      </c>
      <c r="F15" s="102"/>
      <c r="G15" s="156"/>
      <c r="H15" s="104">
        <v>300</v>
      </c>
      <c r="I15" s="102"/>
      <c r="J15" s="156"/>
      <c r="K15" s="104">
        <v>221</v>
      </c>
      <c r="L15" s="102"/>
      <c r="M15" s="101"/>
      <c r="N15" s="101"/>
      <c r="O15" s="102"/>
      <c r="P15" s="156"/>
      <c r="Q15" s="104">
        <v>198</v>
      </c>
      <c r="R15" s="9"/>
      <c r="S15" s="10"/>
      <c r="T15" s="157"/>
      <c r="U15" s="60"/>
      <c r="V15" s="159"/>
      <c r="W15" s="60"/>
      <c r="X15" s="159"/>
      <c r="Y15" s="60"/>
      <c r="Z15" s="117">
        <f>IF(V14&lt;&gt;"",V14/SUM(V14,X14),"")</f>
        <v>0.4918032786885246</v>
      </c>
      <c r="AA15" s="60"/>
      <c r="AB15" s="157"/>
      <c r="AC15" s="24"/>
    </row>
    <row r="16" spans="1:29" ht="4.5" customHeight="1" thickBot="1">
      <c r="A16" s="10"/>
      <c r="B16" s="98"/>
      <c r="C16" s="25"/>
      <c r="D16" s="102"/>
      <c r="E16" s="102"/>
      <c r="F16" s="102"/>
      <c r="G16" s="102"/>
      <c r="H16" s="102"/>
      <c r="I16" s="102"/>
      <c r="J16" s="102"/>
      <c r="K16" s="102"/>
      <c r="L16" s="102"/>
      <c r="M16" s="102"/>
      <c r="N16" s="102"/>
      <c r="O16" s="102"/>
      <c r="P16" s="102"/>
      <c r="Q16" s="102"/>
      <c r="R16" s="9"/>
      <c r="S16" s="10"/>
      <c r="T16" s="60"/>
      <c r="U16" s="60"/>
      <c r="V16" s="60"/>
      <c r="W16" s="60"/>
      <c r="X16" s="61"/>
      <c r="Y16" s="60"/>
      <c r="Z16" s="61"/>
      <c r="AA16" s="60"/>
      <c r="AB16" s="60"/>
      <c r="AC16" s="24"/>
    </row>
    <row r="17" spans="1:29" ht="30" customHeight="1">
      <c r="A17" s="151">
        <v>5</v>
      </c>
      <c r="B17" s="153" t="s">
        <v>169</v>
      </c>
      <c r="C17" s="4"/>
      <c r="D17" s="155" t="str">
        <f>IF(AND(E17&lt;&gt;"",E18&lt;&gt;""),IF(E17&gt;E18,"W",IF(E17&lt;E18,"L","D")),"")</f>
        <v>L</v>
      </c>
      <c r="E17" s="103">
        <v>231</v>
      </c>
      <c r="F17" s="102"/>
      <c r="G17" s="155" t="str">
        <f>IF(AND(H17&lt;&gt;"",H18&lt;&gt;""),IF(H17&gt;H18,"W",IF(H17&lt;H18,"L","D")),"")</f>
        <v>W</v>
      </c>
      <c r="H17" s="103">
        <v>130</v>
      </c>
      <c r="I17" s="102"/>
      <c r="J17" s="155" t="str">
        <f>IF(AND(K17&lt;&gt;"",K18&lt;&gt;""),IF(K17&gt;K18,"W",IF(K17&lt;K18,"L","D")),"")</f>
        <v>L</v>
      </c>
      <c r="K17" s="103">
        <v>245</v>
      </c>
      <c r="L17" s="102"/>
      <c r="M17" s="155" t="str">
        <f>IF(AND(N17&lt;&gt;"",N18&lt;&gt;""),IF(N17&gt;N18,"W",IF(N17&lt;N18,"L","D")),"")</f>
        <v>L</v>
      </c>
      <c r="N17" s="103">
        <v>198</v>
      </c>
      <c r="O17" s="102"/>
      <c r="P17" s="101"/>
      <c r="Q17" s="101"/>
      <c r="R17" s="9"/>
      <c r="S17" s="10"/>
      <c r="T17" s="157">
        <f>IF(SUM(D17:Q18)&gt;0,COUNTIF(D17:P18,"W")+COUNTIF(D17:P18,"D")/2,"")</f>
        <v>1</v>
      </c>
      <c r="U17" s="60"/>
      <c r="V17" s="158">
        <f>IF(T17&lt;&gt;"",SUM(Q17,N17,K17,H17,E17),"")</f>
        <v>804</v>
      </c>
      <c r="W17" s="60"/>
      <c r="X17" s="158">
        <f>IF(T17&lt;&gt;"",SUM(E18,H18,K18,N18,Q18),"")</f>
        <v>993</v>
      </c>
      <c r="Y17" s="60"/>
      <c r="Z17" s="65">
        <f>IF(V17&lt;&gt;"",V17-X17,"")</f>
        <v>-189</v>
      </c>
      <c r="AA17" s="60"/>
      <c r="AB17" s="157">
        <v>4</v>
      </c>
      <c r="AC17" s="24"/>
    </row>
    <row r="18" spans="1:29" ht="30" customHeight="1" thickBot="1">
      <c r="A18" s="152"/>
      <c r="B18" s="154"/>
      <c r="C18" s="4"/>
      <c r="D18" s="156"/>
      <c r="E18" s="104">
        <v>333</v>
      </c>
      <c r="F18" s="102"/>
      <c r="G18" s="156"/>
      <c r="H18" s="104">
        <v>0</v>
      </c>
      <c r="I18" s="102"/>
      <c r="J18" s="156"/>
      <c r="K18" s="104">
        <v>317</v>
      </c>
      <c r="L18" s="102"/>
      <c r="M18" s="156"/>
      <c r="N18" s="104">
        <v>343</v>
      </c>
      <c r="O18" s="102"/>
      <c r="P18" s="101"/>
      <c r="Q18" s="101"/>
      <c r="R18" s="9"/>
      <c r="S18" s="10"/>
      <c r="T18" s="157"/>
      <c r="U18" s="60"/>
      <c r="V18" s="159"/>
      <c r="W18" s="60"/>
      <c r="X18" s="159"/>
      <c r="Y18" s="60"/>
      <c r="Z18" s="117">
        <f>IF(V17&lt;&gt;"",V17/SUM(V17,X17),"")</f>
        <v>0.44741235392320533</v>
      </c>
      <c r="AA18" s="60"/>
      <c r="AB18" s="157"/>
      <c r="AC18" s="24"/>
    </row>
    <row r="19" spans="1:29" ht="4.5" customHeight="1" thickBot="1">
      <c r="A19" s="14"/>
      <c r="B19" s="15"/>
      <c r="C19" s="26"/>
      <c r="D19" s="5"/>
      <c r="E19" s="5"/>
      <c r="F19" s="5"/>
      <c r="G19" s="5"/>
      <c r="H19" s="5"/>
      <c r="I19" s="5"/>
      <c r="J19" s="5"/>
      <c r="K19" s="5"/>
      <c r="L19" s="5"/>
      <c r="M19" s="5"/>
      <c r="N19" s="5"/>
      <c r="O19" s="5"/>
      <c r="P19" s="5"/>
      <c r="Q19" s="5"/>
      <c r="R19" s="13"/>
      <c r="S19" s="14"/>
      <c r="T19" s="62"/>
      <c r="U19" s="62"/>
      <c r="V19" s="62"/>
      <c r="W19" s="62"/>
      <c r="X19" s="63"/>
      <c r="Y19" s="62"/>
      <c r="Z19" s="63"/>
      <c r="AA19" s="62"/>
      <c r="AB19" s="62"/>
      <c r="AC19" s="27"/>
    </row>
    <row r="20" spans="3:26" ht="4.5" customHeight="1">
      <c r="C20" s="4"/>
      <c r="F20" s="4"/>
      <c r="I20" s="4"/>
      <c r="L20" s="4"/>
      <c r="O20" s="4"/>
      <c r="R20" s="4"/>
      <c r="U20" s="60"/>
      <c r="V20" s="60"/>
      <c r="W20" s="60"/>
      <c r="X20" s="61"/>
      <c r="Y20" s="60"/>
      <c r="Z20" s="61"/>
    </row>
    <row r="21" spans="1:24" ht="27">
      <c r="A21" s="109"/>
      <c r="B21" s="122" t="s">
        <v>143</v>
      </c>
      <c r="C21" s="123"/>
      <c r="D21" s="118"/>
      <c r="E21" s="118"/>
      <c r="F21" s="118"/>
      <c r="G21" s="118"/>
      <c r="H21" s="118"/>
      <c r="I21" s="118"/>
      <c r="J21" s="118"/>
      <c r="K21" s="118"/>
      <c r="L21" s="118"/>
      <c r="M21" s="118"/>
      <c r="N21" s="118"/>
      <c r="O21" s="118"/>
      <c r="P21" s="118"/>
      <c r="Q21" s="118"/>
      <c r="R21" s="118"/>
      <c r="S21" s="118"/>
      <c r="T21" s="118"/>
      <c r="U21" s="118"/>
      <c r="V21" s="118"/>
      <c r="W21" s="118"/>
      <c r="X21" s="119"/>
    </row>
    <row r="22" spans="1:26" ht="24.75">
      <c r="A22" s="109"/>
      <c r="B22" s="160" t="s">
        <v>118</v>
      </c>
      <c r="C22" s="161"/>
      <c r="D22" s="162" t="str">
        <f>B5</f>
        <v>Wayne Carey</v>
      </c>
      <c r="E22" s="163"/>
      <c r="F22" s="163"/>
      <c r="G22" s="163"/>
      <c r="H22" s="164"/>
      <c r="I22" s="110"/>
      <c r="J22" s="165" t="str">
        <f>B17</f>
        <v>Peter Gormley</v>
      </c>
      <c r="K22" s="166"/>
      <c r="L22" s="166"/>
      <c r="M22" s="166"/>
      <c r="N22" s="167"/>
      <c r="O22" s="110"/>
      <c r="P22" s="110" t="s">
        <v>142</v>
      </c>
      <c r="Q22" s="110"/>
      <c r="R22" s="110"/>
      <c r="S22" s="110"/>
      <c r="T22" s="168" t="str">
        <f>B11</f>
        <v>Russ Delahunty</v>
      </c>
      <c r="U22" s="168"/>
      <c r="V22" s="168"/>
      <c r="W22" s="168"/>
      <c r="X22" s="168"/>
      <c r="Y22" s="168"/>
      <c r="Z22" s="112"/>
    </row>
    <row r="23" spans="1:26" ht="24.75">
      <c r="A23" s="109"/>
      <c r="B23" s="160" t="s">
        <v>119</v>
      </c>
      <c r="C23" s="161"/>
      <c r="D23" s="162" t="str">
        <f>B8</f>
        <v>Peter DeGroot</v>
      </c>
      <c r="E23" s="163">
        <f>$G$4</f>
        <v>0</v>
      </c>
      <c r="F23" s="163">
        <f>$G$4</f>
        <v>0</v>
      </c>
      <c r="G23" s="163">
        <f>$G$4</f>
        <v>0</v>
      </c>
      <c r="H23" s="164"/>
      <c r="I23" s="110"/>
      <c r="J23" s="168" t="str">
        <f>B14</f>
        <v>Paul Wereta</v>
      </c>
      <c r="K23" s="168"/>
      <c r="L23" s="168"/>
      <c r="M23" s="168"/>
      <c r="N23" s="168"/>
      <c r="O23" s="110"/>
      <c r="P23" s="110" t="s">
        <v>142</v>
      </c>
      <c r="Q23" s="110"/>
      <c r="R23" s="110"/>
      <c r="S23" s="110"/>
      <c r="T23" s="168" t="str">
        <f>B5</f>
        <v>Wayne Carey</v>
      </c>
      <c r="U23" s="168"/>
      <c r="V23" s="168"/>
      <c r="W23" s="168"/>
      <c r="X23" s="168"/>
      <c r="Y23" s="168"/>
      <c r="Z23" s="112"/>
    </row>
    <row r="24" spans="1:26" ht="24.75">
      <c r="A24" s="109"/>
      <c r="B24" s="160" t="s">
        <v>120</v>
      </c>
      <c r="C24" s="161"/>
      <c r="D24" s="162" t="str">
        <f>B11</f>
        <v>Russ Delahunty</v>
      </c>
      <c r="E24" s="163">
        <f>$G$3</f>
        <v>2</v>
      </c>
      <c r="F24" s="163">
        <f>$G$3</f>
        <v>2</v>
      </c>
      <c r="G24" s="163">
        <f>$G$3</f>
        <v>2</v>
      </c>
      <c r="H24" s="164"/>
      <c r="I24" s="110"/>
      <c r="J24" s="168" t="str">
        <f>B17</f>
        <v>Peter Gormley</v>
      </c>
      <c r="K24" s="168"/>
      <c r="L24" s="168"/>
      <c r="M24" s="168"/>
      <c r="N24" s="168"/>
      <c r="O24" s="110"/>
      <c r="P24" s="110" t="s">
        <v>142</v>
      </c>
      <c r="Q24" s="110"/>
      <c r="R24" s="110"/>
      <c r="S24" s="110"/>
      <c r="T24" s="168" t="str">
        <f>B8</f>
        <v>Peter DeGroot</v>
      </c>
      <c r="U24" s="168"/>
      <c r="V24" s="168"/>
      <c r="W24" s="168"/>
      <c r="X24" s="168"/>
      <c r="Y24" s="168"/>
      <c r="Z24" s="112"/>
    </row>
    <row r="25" spans="1:26" ht="24.75">
      <c r="A25" s="109"/>
      <c r="B25" s="160" t="s">
        <v>121</v>
      </c>
      <c r="C25" s="161"/>
      <c r="D25" s="162" t="str">
        <f>B5</f>
        <v>Wayne Carey</v>
      </c>
      <c r="E25" s="163"/>
      <c r="F25" s="163"/>
      <c r="G25" s="163"/>
      <c r="H25" s="164"/>
      <c r="I25" s="110"/>
      <c r="J25" s="168" t="str">
        <f>B14</f>
        <v>Paul Wereta</v>
      </c>
      <c r="K25" s="168"/>
      <c r="L25" s="168"/>
      <c r="M25" s="168"/>
      <c r="N25" s="168"/>
      <c r="O25" s="110"/>
      <c r="P25" s="110" t="s">
        <v>142</v>
      </c>
      <c r="Q25" s="110"/>
      <c r="R25" s="110"/>
      <c r="S25" s="110"/>
      <c r="T25" s="168" t="str">
        <f>B17</f>
        <v>Peter Gormley</v>
      </c>
      <c r="U25" s="168"/>
      <c r="V25" s="168"/>
      <c r="W25" s="168"/>
      <c r="X25" s="168"/>
      <c r="Y25" s="168"/>
      <c r="Z25" s="112"/>
    </row>
    <row r="26" spans="1:26" ht="24.75">
      <c r="A26" s="109"/>
      <c r="B26" s="160" t="s">
        <v>122</v>
      </c>
      <c r="C26" s="161"/>
      <c r="D26" s="162" t="str">
        <f>B8</f>
        <v>Peter DeGroot</v>
      </c>
      <c r="E26" s="163" t="str">
        <f>$G$5</f>
        <v>W</v>
      </c>
      <c r="F26" s="163" t="str">
        <f>$G$5</f>
        <v>W</v>
      </c>
      <c r="G26" s="163" t="str">
        <f>$G$5</f>
        <v>W</v>
      </c>
      <c r="H26" s="164"/>
      <c r="I26" s="110"/>
      <c r="J26" s="168" t="str">
        <f>B11</f>
        <v>Russ Delahunty</v>
      </c>
      <c r="K26" s="168"/>
      <c r="L26" s="168"/>
      <c r="M26" s="168"/>
      <c r="N26" s="168"/>
      <c r="O26" s="110"/>
      <c r="P26" s="110" t="s">
        <v>142</v>
      </c>
      <c r="Q26" s="110"/>
      <c r="R26" s="110"/>
      <c r="S26" s="110"/>
      <c r="T26" s="168" t="str">
        <f>B14</f>
        <v>Paul Wereta</v>
      </c>
      <c r="U26" s="168"/>
      <c r="V26" s="168"/>
      <c r="W26" s="168"/>
      <c r="X26" s="168"/>
      <c r="Y26" s="168"/>
      <c r="Z26" s="112"/>
    </row>
    <row r="27" spans="1:27" ht="25.5">
      <c r="A27" s="111"/>
      <c r="B27" s="160" t="s">
        <v>123</v>
      </c>
      <c r="C27" s="161"/>
      <c r="D27" s="162" t="str">
        <f>B14</f>
        <v>Paul Wereta</v>
      </c>
      <c r="E27" s="163"/>
      <c r="F27" s="163"/>
      <c r="G27" s="163"/>
      <c r="H27" s="164"/>
      <c r="I27" s="110"/>
      <c r="J27" s="168" t="str">
        <f>B17</f>
        <v>Peter Gormley</v>
      </c>
      <c r="K27" s="168"/>
      <c r="L27" s="168"/>
      <c r="M27" s="168"/>
      <c r="N27" s="168"/>
      <c r="O27" s="110"/>
      <c r="P27" s="110" t="s">
        <v>142</v>
      </c>
      <c r="Q27" s="110"/>
      <c r="R27" s="110"/>
      <c r="S27" s="110"/>
      <c r="T27" s="168" t="str">
        <f>B11</f>
        <v>Russ Delahunty</v>
      </c>
      <c r="U27" s="168"/>
      <c r="V27" s="168"/>
      <c r="W27" s="168"/>
      <c r="X27" s="168"/>
      <c r="Y27" s="168"/>
      <c r="Z27" s="112"/>
      <c r="AA27" s="12"/>
    </row>
    <row r="28" spans="1:27" ht="25.5">
      <c r="A28" s="111"/>
      <c r="B28" s="160" t="s">
        <v>124</v>
      </c>
      <c r="C28" s="161"/>
      <c r="D28" s="162" t="str">
        <f>B5</f>
        <v>Wayne Carey</v>
      </c>
      <c r="E28" s="163"/>
      <c r="F28" s="163"/>
      <c r="G28" s="163"/>
      <c r="H28" s="164"/>
      <c r="I28" s="110"/>
      <c r="J28" s="168" t="str">
        <f>B11</f>
        <v>Russ Delahunty</v>
      </c>
      <c r="K28" s="168"/>
      <c r="L28" s="168"/>
      <c r="M28" s="168"/>
      <c r="N28" s="168"/>
      <c r="O28" s="110"/>
      <c r="P28" s="110" t="s">
        <v>142</v>
      </c>
      <c r="Q28" s="110"/>
      <c r="R28" s="110"/>
      <c r="S28" s="110"/>
      <c r="T28" s="168" t="str">
        <f>B8</f>
        <v>Peter DeGroot</v>
      </c>
      <c r="U28" s="168"/>
      <c r="V28" s="168"/>
      <c r="W28" s="168"/>
      <c r="X28" s="168"/>
      <c r="Y28" s="168"/>
      <c r="Z28" s="107"/>
      <c r="AA28" s="12"/>
    </row>
    <row r="29" spans="1:27" ht="25.5">
      <c r="A29" s="111"/>
      <c r="B29" s="160" t="s">
        <v>125</v>
      </c>
      <c r="C29" s="161"/>
      <c r="D29" s="162" t="str">
        <f>B8</f>
        <v>Peter DeGroot</v>
      </c>
      <c r="E29" s="163"/>
      <c r="F29" s="163"/>
      <c r="G29" s="163"/>
      <c r="H29" s="164"/>
      <c r="I29" s="110"/>
      <c r="J29" s="168" t="str">
        <f>B17</f>
        <v>Peter Gormley</v>
      </c>
      <c r="K29" s="168"/>
      <c r="L29" s="168"/>
      <c r="M29" s="168"/>
      <c r="N29" s="168"/>
      <c r="O29" s="110"/>
      <c r="P29" s="110" t="s">
        <v>142</v>
      </c>
      <c r="Q29" s="110"/>
      <c r="R29" s="110"/>
      <c r="S29" s="110"/>
      <c r="T29" s="168" t="str">
        <f>B5</f>
        <v>Wayne Carey</v>
      </c>
      <c r="U29" s="168"/>
      <c r="V29" s="168"/>
      <c r="W29" s="168"/>
      <c r="X29" s="168"/>
      <c r="Y29" s="168"/>
      <c r="Z29" s="107"/>
      <c r="AA29" s="12"/>
    </row>
    <row r="30" spans="1:27" ht="25.5">
      <c r="A30" s="111"/>
      <c r="B30" s="160" t="s">
        <v>126</v>
      </c>
      <c r="C30" s="161"/>
      <c r="D30" s="162" t="str">
        <f>B11</f>
        <v>Russ Delahunty</v>
      </c>
      <c r="E30" s="163"/>
      <c r="F30" s="163"/>
      <c r="G30" s="163"/>
      <c r="H30" s="164"/>
      <c r="I30" s="110"/>
      <c r="J30" s="168" t="str">
        <f>B14</f>
        <v>Paul Wereta</v>
      </c>
      <c r="K30" s="168"/>
      <c r="L30" s="168"/>
      <c r="M30" s="168"/>
      <c r="N30" s="168"/>
      <c r="O30" s="110"/>
      <c r="P30" s="110" t="s">
        <v>142</v>
      </c>
      <c r="Q30" s="110"/>
      <c r="R30" s="110"/>
      <c r="S30" s="110"/>
      <c r="T30" s="168" t="str">
        <f>B17</f>
        <v>Peter Gormley</v>
      </c>
      <c r="U30" s="168"/>
      <c r="V30" s="168"/>
      <c r="W30" s="168"/>
      <c r="X30" s="168"/>
      <c r="Y30" s="168"/>
      <c r="Z30" s="107"/>
      <c r="AA30" s="12"/>
    </row>
    <row r="31" spans="2:26" ht="24.75">
      <c r="B31" s="160" t="s">
        <v>127</v>
      </c>
      <c r="C31" s="161"/>
      <c r="D31" s="162" t="str">
        <f>B5</f>
        <v>Wayne Carey</v>
      </c>
      <c r="E31" s="163"/>
      <c r="F31" s="163"/>
      <c r="G31" s="163"/>
      <c r="H31" s="164"/>
      <c r="I31" s="110"/>
      <c r="J31" s="168" t="str">
        <f>B8</f>
        <v>Peter DeGroot</v>
      </c>
      <c r="K31" s="168"/>
      <c r="L31" s="168"/>
      <c r="M31" s="168"/>
      <c r="N31" s="168"/>
      <c r="O31" s="110"/>
      <c r="P31" s="110" t="s">
        <v>142</v>
      </c>
      <c r="Q31" s="110"/>
      <c r="R31" s="110"/>
      <c r="S31" s="110"/>
      <c r="T31" s="168" t="str">
        <f>B14</f>
        <v>Paul Wereta</v>
      </c>
      <c r="U31" s="168"/>
      <c r="V31" s="168"/>
      <c r="W31" s="168"/>
      <c r="X31" s="168"/>
      <c r="Y31" s="168"/>
      <c r="Z31" s="107"/>
    </row>
  </sheetData>
  <sheetProtection selectLockedCells="1" selectUnlockedCells="1"/>
  <mergeCells count="95">
    <mergeCell ref="B31:C31"/>
    <mergeCell ref="D31:H31"/>
    <mergeCell ref="J31:N31"/>
    <mergeCell ref="T31:Y31"/>
    <mergeCell ref="B29:C29"/>
    <mergeCell ref="D29:H29"/>
    <mergeCell ref="J29:N29"/>
    <mergeCell ref="T29:Y29"/>
    <mergeCell ref="B30:C30"/>
    <mergeCell ref="D30:H30"/>
    <mergeCell ref="J30:N30"/>
    <mergeCell ref="T30:Y30"/>
    <mergeCell ref="B27:C27"/>
    <mergeCell ref="D27:H27"/>
    <mergeCell ref="J27:N27"/>
    <mergeCell ref="T27:Y27"/>
    <mergeCell ref="B28:C28"/>
    <mergeCell ref="D28:H28"/>
    <mergeCell ref="J28:N28"/>
    <mergeCell ref="T28:Y28"/>
    <mergeCell ref="B25:C25"/>
    <mergeCell ref="D25:H25"/>
    <mergeCell ref="J25:N25"/>
    <mergeCell ref="T25:Y25"/>
    <mergeCell ref="B26:C26"/>
    <mergeCell ref="D26:H26"/>
    <mergeCell ref="J26:N26"/>
    <mergeCell ref="T26:Y26"/>
    <mergeCell ref="B23:C23"/>
    <mergeCell ref="D23:H23"/>
    <mergeCell ref="J23:N23"/>
    <mergeCell ref="T23:Y23"/>
    <mergeCell ref="B24:C24"/>
    <mergeCell ref="D24:H24"/>
    <mergeCell ref="J24:N24"/>
    <mergeCell ref="T24:Y24"/>
    <mergeCell ref="M17:M18"/>
    <mergeCell ref="T17:T18"/>
    <mergeCell ref="V17:V18"/>
    <mergeCell ref="X17:X18"/>
    <mergeCell ref="AB17:AB18"/>
    <mergeCell ref="B22:C22"/>
    <mergeCell ref="D22:H22"/>
    <mergeCell ref="J22:N22"/>
    <mergeCell ref="T22:Y22"/>
    <mergeCell ref="P14:P15"/>
    <mergeCell ref="T14:T15"/>
    <mergeCell ref="V14:V15"/>
    <mergeCell ref="X14:X15"/>
    <mergeCell ref="AB14:AB15"/>
    <mergeCell ref="A17:A18"/>
    <mergeCell ref="B17:B18"/>
    <mergeCell ref="D17:D18"/>
    <mergeCell ref="G17:G18"/>
    <mergeCell ref="J17:J18"/>
    <mergeCell ref="P11:P12"/>
    <mergeCell ref="T11:T12"/>
    <mergeCell ref="V11:V12"/>
    <mergeCell ref="X11:X12"/>
    <mergeCell ref="AB11:AB12"/>
    <mergeCell ref="A14:A15"/>
    <mergeCell ref="B14:B15"/>
    <mergeCell ref="D14:D15"/>
    <mergeCell ref="G14:G15"/>
    <mergeCell ref="J14:J15"/>
    <mergeCell ref="P8:P9"/>
    <mergeCell ref="T8:T9"/>
    <mergeCell ref="V8:V9"/>
    <mergeCell ref="X8:X9"/>
    <mergeCell ref="AB8:AB9"/>
    <mergeCell ref="A11:A12"/>
    <mergeCell ref="B11:B12"/>
    <mergeCell ref="D11:D12"/>
    <mergeCell ref="G11:G12"/>
    <mergeCell ref="M11:M12"/>
    <mergeCell ref="P5:P6"/>
    <mergeCell ref="T5:T6"/>
    <mergeCell ref="V5:V6"/>
    <mergeCell ref="X5:X6"/>
    <mergeCell ref="AB5:AB6"/>
    <mergeCell ref="A8:A9"/>
    <mergeCell ref="B8:B9"/>
    <mergeCell ref="D8:D9"/>
    <mergeCell ref="J8:J9"/>
    <mergeCell ref="M8:M9"/>
    <mergeCell ref="D3:E3"/>
    <mergeCell ref="G3:H3"/>
    <mergeCell ref="J3:K3"/>
    <mergeCell ref="M3:N3"/>
    <mergeCell ref="P3:Q3"/>
    <mergeCell ref="A5:A6"/>
    <mergeCell ref="B5:B6"/>
    <mergeCell ref="G5:G6"/>
    <mergeCell ref="J5:J6"/>
    <mergeCell ref="M5:M6"/>
  </mergeCells>
  <conditionalFormatting sqref="Q5 N5 K5 H5 E8 K8 N8 Q8 Q11 N11 H11 E11 E14 H14 K14 Q14 N17 K17 H17 E17">
    <cfRule type="cellIs" priority="1" dxfId="1" operator="greaterThan" stopIfTrue="1">
      <formula>E6</formula>
    </cfRule>
    <cfRule type="cellIs" priority="2" dxfId="0" operator="equal" stopIfTrue="1">
      <formula>E6</formula>
    </cfRule>
  </conditionalFormatting>
  <conditionalFormatting sqref="H6 K6 N6 Q6 Q9 N9 K9 E9 E12 H12 N12 Q12 Q15 K15 H15 E15 E18 H18 K18 N18">
    <cfRule type="cellIs" priority="3" dxfId="1" operator="lessThan" stopIfTrue="1">
      <formula>E5</formula>
    </cfRule>
    <cfRule type="cellIs" priority="4" dxfId="0" operator="equal" stopIfTrue="1">
      <formula>E5</formula>
    </cfRule>
  </conditionalFormatting>
  <conditionalFormatting sqref="P14:P15 G5:G6 D8:D9 D11:D12 D14:D15 D17:D18 G17:G18 G14:G15 G11:G12 J5:J6 J8:J9 J14:J15 J17:J18 M17:M18 M11:M12 M8:M9 M5:M6 P5:P6 P8:P9 P11:P12">
    <cfRule type="cellIs" priority="5" dxfId="1" operator="equal" stopIfTrue="1">
      <formula>"W"</formula>
    </cfRule>
    <cfRule type="cellIs" priority="6" dxfId="0" operator="equal" stopIfTrue="1">
      <formula>"D"</formula>
    </cfRule>
  </conditionalFormatting>
  <printOptions horizontalCentered="1"/>
  <pageMargins left="0.1968503937007874" right="0.1968503937007874" top="0.984251968503937" bottom="0.984251968503937" header="0.5118110236220472" footer="0.5118110236220472"/>
  <pageSetup fitToHeight="1" fitToWidth="1" horizontalDpi="300" verticalDpi="300" orientation="landscape" paperSize="9" scale="70" r:id="rId3"/>
  <drawing r:id="rId2"/>
  <legacyDrawing r:id="rId1"/>
</worksheet>
</file>

<file path=xl/worksheets/sheet20.xml><?xml version="1.0" encoding="utf-8"?>
<worksheet xmlns="http://schemas.openxmlformats.org/spreadsheetml/2006/main" xmlns:r="http://schemas.openxmlformats.org/officeDocument/2006/relationships">
  <sheetPr codeName="Sheet4">
    <pageSetUpPr fitToPage="1"/>
  </sheetPr>
  <dimension ref="A1:AI48"/>
  <sheetViews>
    <sheetView showGridLines="0" showRowColHeaders="0" showZeros="0" zoomScale="64" zoomScaleNormal="64" zoomScalePageLayoutView="0" workbookViewId="0" topLeftCell="A1">
      <selection activeCell="A1" sqref="A1"/>
    </sheetView>
  </sheetViews>
  <sheetFormatPr defaultColWidth="9.140625" defaultRowHeight="12.75"/>
  <cols>
    <col min="1" max="1" width="6.7109375" style="11" customWidth="1"/>
    <col min="2" max="2" width="32.7109375" style="96" customWidth="1"/>
    <col min="3" max="3" width="0.85546875" style="11" hidden="1" customWidth="1"/>
    <col min="4" max="4" width="6.7109375" style="11" customWidth="1"/>
    <col min="5" max="5" width="11.7109375" style="11" customWidth="1"/>
    <col min="6" max="6" width="0.85546875" style="11" hidden="1" customWidth="1"/>
    <col min="7" max="7" width="6.7109375" style="11" customWidth="1"/>
    <col min="8" max="8" width="11.7109375" style="11" customWidth="1"/>
    <col min="9" max="9" width="0.85546875" style="11" hidden="1" customWidth="1"/>
    <col min="10" max="10" width="6.7109375" style="11" customWidth="1"/>
    <col min="11" max="11" width="11.7109375" style="11" customWidth="1"/>
    <col min="12" max="12" width="0.85546875" style="11" hidden="1" customWidth="1"/>
    <col min="13" max="13" width="6.7109375" style="11" customWidth="1"/>
    <col min="14" max="14" width="11.7109375" style="11" customWidth="1"/>
    <col min="15" max="15" width="0.85546875" style="11" hidden="1" customWidth="1"/>
    <col min="16" max="16" width="6.7109375" style="11" customWidth="1"/>
    <col min="17" max="17" width="11.7109375" style="11" customWidth="1"/>
    <col min="18" max="18" width="0.85546875" style="11" hidden="1" customWidth="1"/>
    <col min="19" max="19" width="6.7109375" style="11" customWidth="1"/>
    <col min="20" max="20" width="11.7109375" style="11" customWidth="1"/>
    <col min="21" max="21" width="0.85546875" style="11" hidden="1" customWidth="1"/>
    <col min="22" max="22" width="6.7109375" style="11" customWidth="1"/>
    <col min="23" max="23" width="11.7109375" style="11" customWidth="1"/>
    <col min="24" max="25" width="0.85546875" style="11" hidden="1" customWidth="1"/>
    <col min="26" max="26" width="11.7109375" style="11" customWidth="1"/>
    <col min="27" max="27" width="0.85546875" style="11" hidden="1" customWidth="1"/>
    <col min="28" max="28" width="11.7109375" style="11" customWidth="1"/>
    <col min="29" max="29" width="0.85546875" style="11" hidden="1" customWidth="1"/>
    <col min="30" max="30" width="10.7109375" style="12" customWidth="1"/>
    <col min="31" max="31" width="0.85546875" style="11" hidden="1" customWidth="1"/>
    <col min="32" max="32" width="14.7109375" style="11" customWidth="1"/>
    <col min="33" max="33" width="0.85546875" style="11" hidden="1" customWidth="1"/>
    <col min="34" max="34" width="10.7109375" style="11" bestFit="1" customWidth="1"/>
    <col min="35" max="35" width="1.28515625" style="11" customWidth="1"/>
    <col min="36" max="36" width="9.140625" style="11" customWidth="1"/>
    <col min="37" max="37" width="8.57421875" style="11" customWidth="1"/>
    <col min="38" max="38" width="3.421875" style="11" customWidth="1"/>
    <col min="39" max="40" width="8.57421875" style="11" customWidth="1"/>
    <col min="41" max="41" width="9.140625" style="11" customWidth="1"/>
    <col min="42" max="49" width="2.7109375" style="11" customWidth="1"/>
    <col min="50" max="16384" width="9.140625" style="11" customWidth="1"/>
  </cols>
  <sheetData>
    <row r="1" spans="1:35" ht="30">
      <c r="A1" s="78" t="s">
        <v>14</v>
      </c>
      <c r="B1" s="95"/>
      <c r="D1" s="126">
        <v>7</v>
      </c>
      <c r="G1" s="7"/>
      <c r="AI1" s="31" t="str">
        <f>'Tournament Setup'!$B$1</f>
        <v>2019  New Zealand National Billiards Championships</v>
      </c>
    </row>
    <row r="2" ht="12.75"/>
    <row r="3" spans="2:34" s="1" customFormat="1" ht="36.75" thickBot="1">
      <c r="B3" s="100" t="s">
        <v>0</v>
      </c>
      <c r="D3" s="150">
        <v>1</v>
      </c>
      <c r="E3" s="150"/>
      <c r="G3" s="150">
        <v>2</v>
      </c>
      <c r="H3" s="150"/>
      <c r="J3" s="150">
        <v>3</v>
      </c>
      <c r="K3" s="150"/>
      <c r="M3" s="150">
        <v>4</v>
      </c>
      <c r="N3" s="150"/>
      <c r="P3" s="150">
        <v>5</v>
      </c>
      <c r="Q3" s="150"/>
      <c r="S3" s="150">
        <v>6</v>
      </c>
      <c r="T3" s="150"/>
      <c r="V3" s="150">
        <v>7</v>
      </c>
      <c r="W3" s="150"/>
      <c r="Z3" s="3" t="s">
        <v>1</v>
      </c>
      <c r="AB3" s="3" t="s">
        <v>107</v>
      </c>
      <c r="AD3" s="6" t="s">
        <v>108</v>
      </c>
      <c r="AF3" s="6" t="s">
        <v>3</v>
      </c>
      <c r="AH3" s="3" t="s">
        <v>2</v>
      </c>
    </row>
    <row r="4" spans="1:35" ht="4.5" customHeight="1" thickBot="1">
      <c r="A4" s="17"/>
      <c r="B4" s="18"/>
      <c r="C4" s="19"/>
      <c r="D4" s="20"/>
      <c r="E4" s="20"/>
      <c r="F4" s="20"/>
      <c r="G4" s="20"/>
      <c r="H4" s="20"/>
      <c r="I4" s="20"/>
      <c r="J4" s="20"/>
      <c r="K4" s="20"/>
      <c r="L4" s="20"/>
      <c r="M4" s="20"/>
      <c r="N4" s="20"/>
      <c r="O4" s="20"/>
      <c r="P4" s="20"/>
      <c r="Q4" s="20"/>
      <c r="R4" s="20"/>
      <c r="S4" s="20"/>
      <c r="T4" s="20"/>
      <c r="U4" s="20"/>
      <c r="V4" s="20"/>
      <c r="W4" s="20"/>
      <c r="X4" s="21"/>
      <c r="Y4" s="17"/>
      <c r="Z4" s="18"/>
      <c r="AA4" s="18"/>
      <c r="AB4" s="18"/>
      <c r="AC4" s="18"/>
      <c r="AD4" s="22"/>
      <c r="AE4" s="18"/>
      <c r="AF4" s="22"/>
      <c r="AG4" s="18"/>
      <c r="AH4" s="18"/>
      <c r="AI4" s="23"/>
    </row>
    <row r="5" spans="1:35" ht="30" customHeight="1">
      <c r="A5" s="151">
        <v>1</v>
      </c>
      <c r="B5" s="153"/>
      <c r="C5" s="4"/>
      <c r="D5" s="101"/>
      <c r="E5" s="101"/>
      <c r="F5" s="102"/>
      <c r="G5" s="155">
        <f>IF(AND(H5&lt;&gt;"",H6&lt;&gt;""),IF(H5&gt;H6,"W",IF(H5&lt;H6,"L","D")),"")</f>
      </c>
      <c r="H5" s="103"/>
      <c r="I5" s="102"/>
      <c r="J5" s="155">
        <f>IF(AND(K5&lt;&gt;"",K6&lt;&gt;""),IF(K5&gt;K6,"W",IF(K5&lt;K6,"L","D")),"")</f>
      </c>
      <c r="K5" s="103"/>
      <c r="L5" s="102"/>
      <c r="M5" s="155">
        <f>IF(AND(N5&lt;&gt;"",N6&lt;&gt;""),IF(N5&gt;N6,"W",IF(N5&lt;N6,"L","D")),"")</f>
      </c>
      <c r="N5" s="103"/>
      <c r="O5" s="102"/>
      <c r="P5" s="155">
        <f>IF(AND(Q5&lt;&gt;"",Q6&lt;&gt;""),IF(Q5&gt;Q6,"W",IF(Q5&lt;Q6,"L","D")),"")</f>
      </c>
      <c r="Q5" s="103"/>
      <c r="R5" s="102"/>
      <c r="S5" s="155">
        <f>IF(AND(T5&lt;&gt;"",T6&lt;&gt;""),IF(T5&gt;T6,"W",IF(T5&lt;T6,"L","D")),"")</f>
      </c>
      <c r="T5" s="103"/>
      <c r="U5" s="102"/>
      <c r="V5" s="155">
        <f>IF(AND(W5&lt;&gt;"",W6&lt;&gt;""),IF(W5&gt;W6,"W",IF(W5&lt;W6,"L","D")),"")</f>
      </c>
      <c r="W5" s="103"/>
      <c r="X5" s="9"/>
      <c r="Y5" s="10"/>
      <c r="Z5" s="157">
        <f>IF(SUM(D5:W6)&gt;0,COUNTIF(D5:V6,"W")+COUNTIF(D5:V6,"D")/2,"")</f>
      </c>
      <c r="AA5" s="60"/>
      <c r="AB5" s="158">
        <f>IF(Z5&lt;&gt;"",SUM(W5,T5,Q5,N5,K5,H5,E5),"")</f>
      </c>
      <c r="AC5" s="60"/>
      <c r="AD5" s="158">
        <f>IF(Z5&lt;&gt;"",SUM(E6,H6,K6,N6,Q6,T6,W6),"")</f>
      </c>
      <c r="AE5" s="60"/>
      <c r="AF5" s="65">
        <f>IF(AB5&lt;&gt;"",AB5-AD5,"")</f>
      </c>
      <c r="AG5" s="60"/>
      <c r="AH5" s="157"/>
      <c r="AI5" s="24"/>
    </row>
    <row r="6" spans="1:35" ht="30" customHeight="1" thickBot="1">
      <c r="A6" s="152"/>
      <c r="B6" s="154"/>
      <c r="C6" s="4"/>
      <c r="D6" s="101"/>
      <c r="E6" s="101"/>
      <c r="F6" s="102"/>
      <c r="G6" s="156"/>
      <c r="H6" s="104"/>
      <c r="I6" s="102"/>
      <c r="J6" s="156"/>
      <c r="K6" s="104"/>
      <c r="L6" s="102"/>
      <c r="M6" s="156"/>
      <c r="N6" s="104"/>
      <c r="O6" s="102"/>
      <c r="P6" s="156"/>
      <c r="Q6" s="104"/>
      <c r="R6" s="102"/>
      <c r="S6" s="156"/>
      <c r="T6" s="104"/>
      <c r="U6" s="102"/>
      <c r="V6" s="156"/>
      <c r="W6" s="104"/>
      <c r="X6" s="9"/>
      <c r="Y6" s="10"/>
      <c r="Z6" s="157"/>
      <c r="AA6" s="60"/>
      <c r="AB6" s="159"/>
      <c r="AC6" s="60"/>
      <c r="AD6" s="159"/>
      <c r="AE6" s="60"/>
      <c r="AF6" s="117">
        <f>IF(AB5&lt;&gt;"",AB5/SUM(AB5,AD5),"")</f>
      </c>
      <c r="AG6" s="60"/>
      <c r="AH6" s="157"/>
      <c r="AI6" s="24"/>
    </row>
    <row r="7" spans="1:35" ht="4.5" customHeight="1" thickBot="1">
      <c r="A7" s="10"/>
      <c r="B7" s="98"/>
      <c r="C7" s="25"/>
      <c r="D7" s="102"/>
      <c r="E7" s="102"/>
      <c r="F7" s="102"/>
      <c r="G7" s="102"/>
      <c r="H7" s="102"/>
      <c r="I7" s="102"/>
      <c r="J7" s="102"/>
      <c r="K7" s="102"/>
      <c r="L7" s="102"/>
      <c r="M7" s="102"/>
      <c r="N7" s="102"/>
      <c r="O7" s="102"/>
      <c r="P7" s="102"/>
      <c r="Q7" s="102"/>
      <c r="R7" s="102"/>
      <c r="S7" s="102"/>
      <c r="T7" s="102"/>
      <c r="U7" s="102"/>
      <c r="V7" s="102"/>
      <c r="W7" s="102"/>
      <c r="X7" s="9"/>
      <c r="Y7" s="10"/>
      <c r="Z7" s="60"/>
      <c r="AA7" s="60"/>
      <c r="AB7" s="60"/>
      <c r="AC7" s="60"/>
      <c r="AD7" s="61"/>
      <c r="AE7" s="60"/>
      <c r="AF7" s="66"/>
      <c r="AG7" s="60"/>
      <c r="AH7" s="60"/>
      <c r="AI7" s="24"/>
    </row>
    <row r="8" spans="1:35" ht="30" customHeight="1">
      <c r="A8" s="151">
        <v>2</v>
      </c>
      <c r="B8" s="153"/>
      <c r="C8" s="4"/>
      <c r="D8" s="155">
        <f>IF(AND(E8&lt;&gt;"",E9&lt;&gt;""),IF(E8&gt;E9,"W",IF(E8&lt;E9,"L","D")),"")</f>
      </c>
      <c r="E8" s="103"/>
      <c r="F8" s="102"/>
      <c r="G8" s="101"/>
      <c r="H8" s="101"/>
      <c r="I8" s="102"/>
      <c r="J8" s="155">
        <f>IF(AND(K8&lt;&gt;"",K9&lt;&gt;""),IF(K8&gt;K9,"W",IF(K8&lt;K9,"L","D")),"")</f>
      </c>
      <c r="K8" s="103"/>
      <c r="L8" s="102"/>
      <c r="M8" s="155">
        <f>IF(AND(N8&lt;&gt;"",N9&lt;&gt;""),IF(N8&gt;N9,"W",IF(N8&lt;N9,"L","D")),"")</f>
      </c>
      <c r="N8" s="103"/>
      <c r="O8" s="102"/>
      <c r="P8" s="155">
        <f>IF(AND(Q8&lt;&gt;"",Q9&lt;&gt;""),IF(Q8&gt;Q9,"W",IF(Q8&lt;Q9,"L","D")),"")</f>
      </c>
      <c r="Q8" s="103"/>
      <c r="R8" s="102"/>
      <c r="S8" s="155">
        <f>IF(AND(T8&lt;&gt;"",T9&lt;&gt;""),IF(T8&gt;T9,"W",IF(T8&lt;T9,"L","D")),"")</f>
      </c>
      <c r="T8" s="103"/>
      <c r="U8" s="102"/>
      <c r="V8" s="155">
        <f>IF(AND(W8&lt;&gt;"",W9&lt;&gt;""),IF(W8&gt;W9,"W",IF(W8&lt;W9,"L","D")),"")</f>
      </c>
      <c r="W8" s="103"/>
      <c r="X8" s="9"/>
      <c r="Y8" s="10"/>
      <c r="Z8" s="157">
        <f>IF(SUM(D8:W9)&gt;0,COUNTIF(D8:V9,"W")+COUNTIF(D8:V9,"D")/2,"")</f>
      </c>
      <c r="AA8" s="60"/>
      <c r="AB8" s="158">
        <f>IF(Z8&lt;&gt;"",SUM(W8,T8,Q8,N8,K8,H8,E8),"")</f>
      </c>
      <c r="AC8" s="60"/>
      <c r="AD8" s="158">
        <f>IF(Z8&lt;&gt;"",SUM(E9,H9,K9,N9,Q9,T9,W9),"")</f>
      </c>
      <c r="AE8" s="60"/>
      <c r="AF8" s="65">
        <f>IF(AB8&lt;&gt;"",AB8-AD8,"")</f>
      </c>
      <c r="AG8" s="60"/>
      <c r="AH8" s="157"/>
      <c r="AI8" s="24"/>
    </row>
    <row r="9" spans="1:35" ht="30" customHeight="1" thickBot="1">
      <c r="A9" s="152"/>
      <c r="B9" s="154"/>
      <c r="C9" s="4"/>
      <c r="D9" s="156"/>
      <c r="E9" s="104"/>
      <c r="F9" s="102"/>
      <c r="G9" s="101"/>
      <c r="H9" s="101"/>
      <c r="I9" s="102"/>
      <c r="J9" s="156"/>
      <c r="K9" s="104"/>
      <c r="L9" s="102"/>
      <c r="M9" s="156"/>
      <c r="N9" s="104"/>
      <c r="O9" s="102"/>
      <c r="P9" s="156"/>
      <c r="Q9" s="104"/>
      <c r="R9" s="102"/>
      <c r="S9" s="156"/>
      <c r="T9" s="104"/>
      <c r="U9" s="102"/>
      <c r="V9" s="156"/>
      <c r="W9" s="104"/>
      <c r="X9" s="9"/>
      <c r="Y9" s="10"/>
      <c r="Z9" s="157"/>
      <c r="AA9" s="60"/>
      <c r="AB9" s="159"/>
      <c r="AC9" s="60"/>
      <c r="AD9" s="159"/>
      <c r="AE9" s="60"/>
      <c r="AF9" s="117">
        <f>IF(AB8&lt;&gt;"",AB8/SUM(AB8,AD8),"")</f>
      </c>
      <c r="AG9" s="60"/>
      <c r="AH9" s="157"/>
      <c r="AI9" s="24"/>
    </row>
    <row r="10" spans="1:35" ht="4.5" customHeight="1" thickBot="1">
      <c r="A10" s="10"/>
      <c r="B10" s="98"/>
      <c r="C10" s="25"/>
      <c r="D10" s="102"/>
      <c r="E10" s="102"/>
      <c r="F10" s="102"/>
      <c r="G10" s="102"/>
      <c r="H10" s="102"/>
      <c r="I10" s="102"/>
      <c r="J10" s="102"/>
      <c r="K10" s="102"/>
      <c r="L10" s="102"/>
      <c r="M10" s="102"/>
      <c r="N10" s="102"/>
      <c r="O10" s="102"/>
      <c r="P10" s="102"/>
      <c r="Q10" s="102"/>
      <c r="R10" s="102"/>
      <c r="S10" s="102"/>
      <c r="T10" s="102"/>
      <c r="U10" s="102"/>
      <c r="V10" s="102"/>
      <c r="W10" s="102"/>
      <c r="X10" s="9"/>
      <c r="Y10" s="10"/>
      <c r="Z10" s="60"/>
      <c r="AA10" s="60"/>
      <c r="AB10" s="60"/>
      <c r="AC10" s="60"/>
      <c r="AD10" s="61"/>
      <c r="AE10" s="60"/>
      <c r="AF10" s="66"/>
      <c r="AG10" s="60"/>
      <c r="AH10" s="60"/>
      <c r="AI10" s="24"/>
    </row>
    <row r="11" spans="1:35" ht="30" customHeight="1">
      <c r="A11" s="151">
        <v>3</v>
      </c>
      <c r="B11" s="153"/>
      <c r="C11" s="4"/>
      <c r="D11" s="155">
        <f>IF(AND(E11&lt;&gt;"",E12&lt;&gt;""),IF(E11&gt;E12,"W",IF(E11&lt;E12,"L","D")),"")</f>
      </c>
      <c r="E11" s="103"/>
      <c r="F11" s="102"/>
      <c r="G11" s="155">
        <f>IF(AND(H11&lt;&gt;"",H12&lt;&gt;""),IF(H11&gt;H12,"W",IF(H11&lt;H12,"L","D")),"")</f>
      </c>
      <c r="H11" s="103"/>
      <c r="I11" s="102"/>
      <c r="J11" s="101"/>
      <c r="K11" s="101"/>
      <c r="L11" s="102"/>
      <c r="M11" s="155">
        <f>IF(AND(N11&lt;&gt;"",N12&lt;&gt;""),IF(N11&gt;N12,"W",IF(N11&lt;N12,"L","D")),"")</f>
      </c>
      <c r="N11" s="103"/>
      <c r="O11" s="102"/>
      <c r="P11" s="155">
        <f>IF(AND(Q11&lt;&gt;"",Q12&lt;&gt;""),IF(Q11&gt;Q12,"W",IF(Q11&lt;Q12,"L","D")),"")</f>
      </c>
      <c r="Q11" s="103"/>
      <c r="R11" s="102"/>
      <c r="S11" s="155">
        <f>IF(AND(T11&lt;&gt;"",T12&lt;&gt;""),IF(T11&gt;T12,"W",IF(T11&lt;T12,"L","D")),"")</f>
      </c>
      <c r="T11" s="103"/>
      <c r="U11" s="102"/>
      <c r="V11" s="155">
        <f>IF(AND(W11&lt;&gt;"",W12&lt;&gt;""),IF(W11&gt;W12,"W",IF(W11&lt;W12,"L","D")),"")</f>
      </c>
      <c r="W11" s="103"/>
      <c r="X11" s="9"/>
      <c r="Y11" s="10"/>
      <c r="Z11" s="157">
        <f>IF(SUM(D11:W12)&gt;0,COUNTIF(D11:V12,"W")+COUNTIF(D11:V12,"D")/2,"")</f>
      </c>
      <c r="AA11" s="60"/>
      <c r="AB11" s="158">
        <f>IF(Z11&lt;&gt;"",SUM(W11,T11,Q11,N11,K11,H11,E11),"")</f>
      </c>
      <c r="AC11" s="60"/>
      <c r="AD11" s="158">
        <f>IF(Z11&lt;&gt;"",SUM(E12,H12,K12,N12,Q12,T12,W12),"")</f>
      </c>
      <c r="AE11" s="60"/>
      <c r="AF11" s="65">
        <f>IF(AB11&lt;&gt;"",AB11-AD11,"")</f>
      </c>
      <c r="AG11" s="60"/>
      <c r="AH11" s="157"/>
      <c r="AI11" s="24"/>
    </row>
    <row r="12" spans="1:35" ht="30" customHeight="1" thickBot="1">
      <c r="A12" s="152"/>
      <c r="B12" s="154"/>
      <c r="C12" s="4"/>
      <c r="D12" s="156"/>
      <c r="E12" s="104"/>
      <c r="F12" s="102"/>
      <c r="G12" s="156"/>
      <c r="H12" s="104"/>
      <c r="I12" s="102"/>
      <c r="J12" s="101"/>
      <c r="K12" s="101"/>
      <c r="L12" s="102"/>
      <c r="M12" s="156"/>
      <c r="N12" s="104"/>
      <c r="O12" s="102"/>
      <c r="P12" s="156"/>
      <c r="Q12" s="104"/>
      <c r="R12" s="102"/>
      <c r="S12" s="156"/>
      <c r="T12" s="104"/>
      <c r="U12" s="102"/>
      <c r="V12" s="156"/>
      <c r="W12" s="104"/>
      <c r="X12" s="9"/>
      <c r="Y12" s="10"/>
      <c r="Z12" s="157"/>
      <c r="AA12" s="60"/>
      <c r="AB12" s="159"/>
      <c r="AC12" s="60"/>
      <c r="AD12" s="159"/>
      <c r="AE12" s="60"/>
      <c r="AF12" s="117">
        <f>IF(AB11&lt;&gt;"",AB11/SUM(AB11,AD11),"")</f>
      </c>
      <c r="AG12" s="60"/>
      <c r="AH12" s="157"/>
      <c r="AI12" s="24"/>
    </row>
    <row r="13" spans="1:35" ht="4.5" customHeight="1" thickBot="1">
      <c r="A13" s="10"/>
      <c r="B13" s="98"/>
      <c r="C13" s="25"/>
      <c r="D13" s="102"/>
      <c r="E13" s="102"/>
      <c r="F13" s="102"/>
      <c r="G13" s="102"/>
      <c r="H13" s="102"/>
      <c r="I13" s="102"/>
      <c r="J13" s="102"/>
      <c r="K13" s="102"/>
      <c r="L13" s="102"/>
      <c r="M13" s="102"/>
      <c r="N13" s="102"/>
      <c r="O13" s="102"/>
      <c r="P13" s="102"/>
      <c r="Q13" s="102"/>
      <c r="R13" s="102"/>
      <c r="S13" s="102"/>
      <c r="T13" s="102"/>
      <c r="U13" s="102"/>
      <c r="V13" s="102"/>
      <c r="W13" s="102"/>
      <c r="X13" s="9"/>
      <c r="Y13" s="10"/>
      <c r="Z13" s="60"/>
      <c r="AA13" s="60"/>
      <c r="AB13" s="60"/>
      <c r="AC13" s="60"/>
      <c r="AD13" s="61"/>
      <c r="AE13" s="60"/>
      <c r="AF13" s="66"/>
      <c r="AG13" s="60"/>
      <c r="AH13" s="60"/>
      <c r="AI13" s="24"/>
    </row>
    <row r="14" spans="1:35" ht="30" customHeight="1">
      <c r="A14" s="151">
        <v>4</v>
      </c>
      <c r="B14" s="153"/>
      <c r="C14" s="4"/>
      <c r="D14" s="155">
        <f>IF(AND(E14&lt;&gt;"",E15&lt;&gt;""),IF(E14&gt;E15,"W",IF(E14&lt;E15,"L","D")),"")</f>
      </c>
      <c r="E14" s="103"/>
      <c r="F14" s="102"/>
      <c r="G14" s="155">
        <f>IF(AND(H14&lt;&gt;"",H15&lt;&gt;""),IF(H14&gt;H15,"W",IF(H14&lt;H15,"L","D")),"")</f>
      </c>
      <c r="H14" s="103"/>
      <c r="I14" s="102"/>
      <c r="J14" s="155">
        <f>IF(AND(K14&lt;&gt;"",K15&lt;&gt;""),IF(K14&gt;K15,"W",IF(K14&lt;K15,"L","D")),"")</f>
      </c>
      <c r="K14" s="103"/>
      <c r="L14" s="102"/>
      <c r="M14" s="101"/>
      <c r="N14" s="101"/>
      <c r="O14" s="102"/>
      <c r="P14" s="155">
        <f>IF(AND(Q14&lt;&gt;"",Q15&lt;&gt;""),IF(Q14&gt;Q15,"W",IF(Q14&lt;Q15,"L","D")),"")</f>
      </c>
      <c r="Q14" s="103"/>
      <c r="R14" s="102"/>
      <c r="S14" s="155">
        <f>IF(AND(T14&lt;&gt;"",T15&lt;&gt;""),IF(T14&gt;T15,"W",IF(T14&lt;T15,"L","D")),"")</f>
      </c>
      <c r="T14" s="103"/>
      <c r="U14" s="102"/>
      <c r="V14" s="155">
        <f>IF(AND(W14&lt;&gt;"",W15&lt;&gt;""),IF(W14&gt;W15,"W",IF(W14&lt;W15,"L","D")),"")</f>
      </c>
      <c r="W14" s="103"/>
      <c r="X14" s="9"/>
      <c r="Y14" s="10"/>
      <c r="Z14" s="157">
        <f>IF(SUM(D14:W15)&gt;0,COUNTIF(D14:V15,"W")+COUNTIF(D14:V15,"D")/2,"")</f>
      </c>
      <c r="AA14" s="60"/>
      <c r="AB14" s="158">
        <f>IF(Z14&lt;&gt;"",SUM(W14,T14,Q14,N14,K14,H14,E14),"")</f>
      </c>
      <c r="AC14" s="60"/>
      <c r="AD14" s="158">
        <f>IF(Z14&lt;&gt;"",SUM(E15,H15,K15,N15,Q15,T15,W15),"")</f>
      </c>
      <c r="AE14" s="60"/>
      <c r="AF14" s="65">
        <f>IF(AB14&lt;&gt;"",AB14-AD14,"")</f>
      </c>
      <c r="AG14" s="60"/>
      <c r="AH14" s="157"/>
      <c r="AI14" s="24"/>
    </row>
    <row r="15" spans="1:35" ht="30" customHeight="1" thickBot="1">
      <c r="A15" s="152"/>
      <c r="B15" s="154"/>
      <c r="C15" s="4"/>
      <c r="D15" s="156"/>
      <c r="E15" s="104"/>
      <c r="F15" s="102"/>
      <c r="G15" s="156"/>
      <c r="H15" s="104"/>
      <c r="I15" s="102"/>
      <c r="J15" s="156"/>
      <c r="K15" s="104"/>
      <c r="L15" s="102"/>
      <c r="M15" s="101"/>
      <c r="N15" s="101"/>
      <c r="O15" s="102"/>
      <c r="P15" s="156"/>
      <c r="Q15" s="104"/>
      <c r="R15" s="102"/>
      <c r="S15" s="156"/>
      <c r="T15" s="104"/>
      <c r="U15" s="102"/>
      <c r="V15" s="156"/>
      <c r="W15" s="104"/>
      <c r="X15" s="9"/>
      <c r="Y15" s="10"/>
      <c r="Z15" s="157"/>
      <c r="AA15" s="60"/>
      <c r="AB15" s="159"/>
      <c r="AC15" s="60"/>
      <c r="AD15" s="159"/>
      <c r="AE15" s="60"/>
      <c r="AF15" s="117">
        <f>IF(AB14&lt;&gt;"",AB14/SUM(AB14,AD14),"")</f>
      </c>
      <c r="AG15" s="60"/>
      <c r="AH15" s="157"/>
      <c r="AI15" s="24"/>
    </row>
    <row r="16" spans="1:35" ht="4.5" customHeight="1" thickBot="1">
      <c r="A16" s="10"/>
      <c r="B16" s="98"/>
      <c r="C16" s="25"/>
      <c r="D16" s="102"/>
      <c r="E16" s="102"/>
      <c r="F16" s="102"/>
      <c r="G16" s="102"/>
      <c r="H16" s="102"/>
      <c r="I16" s="102"/>
      <c r="J16" s="102"/>
      <c r="K16" s="102"/>
      <c r="L16" s="102"/>
      <c r="M16" s="102"/>
      <c r="N16" s="102"/>
      <c r="O16" s="102"/>
      <c r="P16" s="102"/>
      <c r="Q16" s="102"/>
      <c r="R16" s="102"/>
      <c r="S16" s="102"/>
      <c r="T16" s="102"/>
      <c r="U16" s="102"/>
      <c r="V16" s="102"/>
      <c r="W16" s="102"/>
      <c r="X16" s="9"/>
      <c r="Y16" s="10"/>
      <c r="Z16" s="60"/>
      <c r="AA16" s="60"/>
      <c r="AB16" s="60"/>
      <c r="AC16" s="60"/>
      <c r="AD16" s="61"/>
      <c r="AE16" s="60"/>
      <c r="AF16" s="66"/>
      <c r="AG16" s="60"/>
      <c r="AH16" s="60"/>
      <c r="AI16" s="24"/>
    </row>
    <row r="17" spans="1:35" ht="30" customHeight="1">
      <c r="A17" s="151">
        <v>5</v>
      </c>
      <c r="B17" s="153"/>
      <c r="C17" s="4"/>
      <c r="D17" s="155">
        <f>IF(AND(E17&lt;&gt;"",E18&lt;&gt;""),IF(E17&gt;E18,"W",IF(E17&lt;E18,"L","D")),"")</f>
      </c>
      <c r="E17" s="103"/>
      <c r="F17" s="102"/>
      <c r="G17" s="155">
        <f>IF(AND(H17&lt;&gt;"",H18&lt;&gt;""),IF(H17&gt;H18,"W",IF(H17&lt;H18,"L","D")),"")</f>
      </c>
      <c r="H17" s="103"/>
      <c r="I17" s="102"/>
      <c r="J17" s="155">
        <f>IF(AND(K17&lt;&gt;"",K18&lt;&gt;""),IF(K17&gt;K18,"W",IF(K17&lt;K18,"L","D")),"")</f>
      </c>
      <c r="K17" s="103"/>
      <c r="L17" s="102"/>
      <c r="M17" s="155">
        <f>IF(AND(N17&lt;&gt;"",N18&lt;&gt;""),IF(N17&gt;N18,"W",IF(N17&lt;N18,"L","D")),"")</f>
      </c>
      <c r="N17" s="103"/>
      <c r="O17" s="102"/>
      <c r="P17" s="101"/>
      <c r="Q17" s="101"/>
      <c r="R17" s="102"/>
      <c r="S17" s="155">
        <f>IF(AND(T17&lt;&gt;"",T18&lt;&gt;""),IF(T17&gt;T18,"W",IF(T17&lt;T18,"L","D")),"")</f>
      </c>
      <c r="T17" s="103"/>
      <c r="U17" s="102"/>
      <c r="V17" s="155">
        <f>IF(AND(W17&lt;&gt;"",W18&lt;&gt;""),IF(W17&gt;W18,"W",IF(W17&lt;W18,"L","D")),"")</f>
      </c>
      <c r="W17" s="103"/>
      <c r="X17" s="9"/>
      <c r="Y17" s="10"/>
      <c r="Z17" s="157">
        <f>IF(SUM(D17:W18)&gt;0,COUNTIF(D17:V18,"W")+COUNTIF(D17:V18,"D")/2,"")</f>
      </c>
      <c r="AA17" s="60"/>
      <c r="AB17" s="158">
        <f>IF(Z17&lt;&gt;"",SUM(W17,T17,Q17,N17,K17,H17,E17),"")</f>
      </c>
      <c r="AC17" s="60"/>
      <c r="AD17" s="158">
        <f>IF(Z17&lt;&gt;"",SUM(E18,H18,K18,N18,Q18,T18,W18),"")</f>
      </c>
      <c r="AE17" s="60"/>
      <c r="AF17" s="65">
        <f>IF(AB17&lt;&gt;"",AB17-AD17,"")</f>
      </c>
      <c r="AG17" s="60"/>
      <c r="AH17" s="157"/>
      <c r="AI17" s="24"/>
    </row>
    <row r="18" spans="1:35" ht="30" customHeight="1" thickBot="1">
      <c r="A18" s="152"/>
      <c r="B18" s="154"/>
      <c r="C18" s="4"/>
      <c r="D18" s="156"/>
      <c r="E18" s="104"/>
      <c r="F18" s="102"/>
      <c r="G18" s="156"/>
      <c r="H18" s="104"/>
      <c r="I18" s="102"/>
      <c r="J18" s="156"/>
      <c r="K18" s="104"/>
      <c r="L18" s="102"/>
      <c r="M18" s="156"/>
      <c r="N18" s="104"/>
      <c r="O18" s="102"/>
      <c r="P18" s="101"/>
      <c r="Q18" s="101"/>
      <c r="R18" s="102"/>
      <c r="S18" s="156"/>
      <c r="T18" s="104"/>
      <c r="U18" s="102"/>
      <c r="V18" s="156"/>
      <c r="W18" s="104"/>
      <c r="X18" s="9"/>
      <c r="Y18" s="10"/>
      <c r="Z18" s="157"/>
      <c r="AA18" s="60"/>
      <c r="AB18" s="159"/>
      <c r="AC18" s="60"/>
      <c r="AD18" s="159"/>
      <c r="AE18" s="60"/>
      <c r="AF18" s="117">
        <f>IF(AB17&lt;&gt;"",AB17/SUM(AB17,AD17),"")</f>
      </c>
      <c r="AG18" s="60"/>
      <c r="AH18" s="157"/>
      <c r="AI18" s="24"/>
    </row>
    <row r="19" spans="1:35" ht="4.5" customHeight="1" thickBot="1">
      <c r="A19" s="10"/>
      <c r="B19" s="98"/>
      <c r="C19" s="25"/>
      <c r="D19" s="102"/>
      <c r="E19" s="102"/>
      <c r="F19" s="102"/>
      <c r="G19" s="102"/>
      <c r="H19" s="102"/>
      <c r="I19" s="102"/>
      <c r="J19" s="102"/>
      <c r="K19" s="102"/>
      <c r="L19" s="102"/>
      <c r="M19" s="102"/>
      <c r="N19" s="102"/>
      <c r="O19" s="102"/>
      <c r="P19" s="102"/>
      <c r="Q19" s="102"/>
      <c r="R19" s="102"/>
      <c r="S19" s="102"/>
      <c r="T19" s="102"/>
      <c r="U19" s="102"/>
      <c r="V19" s="102"/>
      <c r="W19" s="102"/>
      <c r="X19" s="9"/>
      <c r="Y19" s="10"/>
      <c r="Z19" s="60"/>
      <c r="AA19" s="60"/>
      <c r="AB19" s="60"/>
      <c r="AC19" s="60"/>
      <c r="AD19" s="61"/>
      <c r="AE19" s="60"/>
      <c r="AF19" s="66"/>
      <c r="AG19" s="60"/>
      <c r="AH19" s="60"/>
      <c r="AI19" s="24"/>
    </row>
    <row r="20" spans="1:35" ht="30" customHeight="1">
      <c r="A20" s="151">
        <v>6</v>
      </c>
      <c r="B20" s="153"/>
      <c r="C20" s="4"/>
      <c r="D20" s="155">
        <f>IF(AND(E20&lt;&gt;"",E21&lt;&gt;""),IF(E20&gt;E21,"W",IF(E20&lt;E21,"L","D")),"")</f>
      </c>
      <c r="E20" s="103"/>
      <c r="F20" s="102"/>
      <c r="G20" s="155">
        <f>IF(AND(H20&lt;&gt;"",H21&lt;&gt;""),IF(H20&gt;H21,"W",IF(H20&lt;H21,"L","D")),"")</f>
      </c>
      <c r="H20" s="103"/>
      <c r="I20" s="102"/>
      <c r="J20" s="155">
        <f>IF(AND(K20&lt;&gt;"",K21&lt;&gt;""),IF(K20&gt;K21,"W",IF(K20&lt;K21,"L","D")),"")</f>
      </c>
      <c r="K20" s="103"/>
      <c r="L20" s="102"/>
      <c r="M20" s="155">
        <f>IF(AND(N20&lt;&gt;"",N21&lt;&gt;""),IF(N20&gt;N21,"W",IF(N20&lt;N21,"L","D")),"")</f>
      </c>
      <c r="N20" s="103"/>
      <c r="O20" s="102"/>
      <c r="P20" s="155">
        <f>IF(AND(Q20&lt;&gt;"",Q21&lt;&gt;""),IF(Q20&gt;Q21,"W",IF(Q20&lt;Q21,"L","D")),"")</f>
      </c>
      <c r="Q20" s="103"/>
      <c r="R20" s="102"/>
      <c r="S20" s="101"/>
      <c r="T20" s="101"/>
      <c r="U20" s="102"/>
      <c r="V20" s="155">
        <f>IF(AND(W20&lt;&gt;"",W21&lt;&gt;""),IF(W20&gt;W21,"W",IF(W20&lt;W21,"L","D")),"")</f>
      </c>
      <c r="W20" s="103"/>
      <c r="X20" s="9"/>
      <c r="Y20" s="10"/>
      <c r="Z20" s="157">
        <f>IF(SUM(D20:W21)&gt;0,COUNTIF(D20:V21,"W")+COUNTIF(D20:V21,"D")/2,"")</f>
      </c>
      <c r="AA20" s="60"/>
      <c r="AB20" s="158">
        <f>IF(Z20&lt;&gt;"",SUM(W20,T20,Q20,N20,K20,H20,E20),"")</f>
      </c>
      <c r="AC20" s="60"/>
      <c r="AD20" s="158">
        <f>IF(Z20&lt;&gt;"",SUM(E21,H21,K21,N21,Q21,T21,W21),"")</f>
      </c>
      <c r="AE20" s="60"/>
      <c r="AF20" s="65">
        <f>IF(AB20&lt;&gt;"",AB20-AD20,"")</f>
      </c>
      <c r="AG20" s="60"/>
      <c r="AH20" s="157"/>
      <c r="AI20" s="24"/>
    </row>
    <row r="21" spans="1:35" ht="30" customHeight="1" thickBot="1">
      <c r="A21" s="152"/>
      <c r="B21" s="154"/>
      <c r="C21" s="4"/>
      <c r="D21" s="156"/>
      <c r="E21" s="104"/>
      <c r="F21" s="102"/>
      <c r="G21" s="156"/>
      <c r="H21" s="104"/>
      <c r="I21" s="102"/>
      <c r="J21" s="156"/>
      <c r="K21" s="104"/>
      <c r="L21" s="102"/>
      <c r="M21" s="156"/>
      <c r="N21" s="104"/>
      <c r="O21" s="102"/>
      <c r="P21" s="156"/>
      <c r="Q21" s="104"/>
      <c r="R21" s="102"/>
      <c r="S21" s="101"/>
      <c r="T21" s="101"/>
      <c r="U21" s="102"/>
      <c r="V21" s="156"/>
      <c r="W21" s="104"/>
      <c r="X21" s="9"/>
      <c r="Y21" s="10"/>
      <c r="Z21" s="157"/>
      <c r="AA21" s="60"/>
      <c r="AB21" s="159"/>
      <c r="AC21" s="60"/>
      <c r="AD21" s="159"/>
      <c r="AE21" s="60"/>
      <c r="AF21" s="117">
        <f>IF(AB20&lt;&gt;"",AB20/SUM(AB20,AD20),"")</f>
      </c>
      <c r="AG21" s="60"/>
      <c r="AH21" s="157"/>
      <c r="AI21" s="24"/>
    </row>
    <row r="22" spans="1:35" ht="4.5" customHeight="1" thickBot="1">
      <c r="A22" s="10"/>
      <c r="B22" s="98"/>
      <c r="C22" s="25"/>
      <c r="D22" s="102"/>
      <c r="E22" s="102"/>
      <c r="F22" s="102"/>
      <c r="G22" s="102"/>
      <c r="H22" s="102"/>
      <c r="I22" s="102"/>
      <c r="J22" s="102"/>
      <c r="K22" s="102"/>
      <c r="L22" s="102"/>
      <c r="M22" s="102"/>
      <c r="N22" s="102"/>
      <c r="O22" s="102"/>
      <c r="P22" s="102"/>
      <c r="Q22" s="102"/>
      <c r="R22" s="102"/>
      <c r="S22" s="102"/>
      <c r="T22" s="102"/>
      <c r="U22" s="102"/>
      <c r="V22" s="102"/>
      <c r="W22" s="102"/>
      <c r="X22" s="9"/>
      <c r="Y22" s="10"/>
      <c r="Z22" s="60"/>
      <c r="AA22" s="60"/>
      <c r="AB22" s="60"/>
      <c r="AC22" s="60"/>
      <c r="AD22" s="61"/>
      <c r="AE22" s="60"/>
      <c r="AF22" s="66"/>
      <c r="AG22" s="60"/>
      <c r="AH22" s="60"/>
      <c r="AI22" s="24"/>
    </row>
    <row r="23" spans="1:35" ht="30" customHeight="1">
      <c r="A23" s="151">
        <v>7</v>
      </c>
      <c r="B23" s="153"/>
      <c r="C23" s="4"/>
      <c r="D23" s="155">
        <f>IF(AND(E23&lt;&gt;"",E24&lt;&gt;""),IF(E23&gt;E24,"W",IF(E23&lt;E24,"L","D")),"")</f>
      </c>
      <c r="E23" s="103"/>
      <c r="F23" s="102"/>
      <c r="G23" s="155">
        <f>IF(AND(H23&lt;&gt;"",H24&lt;&gt;""),IF(H23&gt;H24,"W",IF(H23&lt;H24,"L","D")),"")</f>
      </c>
      <c r="H23" s="103"/>
      <c r="I23" s="102"/>
      <c r="J23" s="155">
        <f>IF(AND(K23&lt;&gt;"",K24&lt;&gt;""),IF(K23&gt;K24,"W",IF(K23&lt;K24,"L","D")),"")</f>
      </c>
      <c r="K23" s="103"/>
      <c r="L23" s="102"/>
      <c r="M23" s="155">
        <f>IF(AND(N23&lt;&gt;"",N24&lt;&gt;""),IF(N23&gt;N24,"W",IF(N23&lt;N24,"L","D")),"")</f>
      </c>
      <c r="N23" s="103"/>
      <c r="O23" s="102"/>
      <c r="P23" s="155">
        <f>IF(AND(Q23&lt;&gt;"",Q24&lt;&gt;""),IF(Q23&gt;Q24,"W",IF(Q23&lt;Q24,"L","D")),"")</f>
      </c>
      <c r="Q23" s="103"/>
      <c r="R23" s="102"/>
      <c r="S23" s="155">
        <f>IF(AND(T23&lt;&gt;"",T24&lt;&gt;""),IF(T23&gt;T24,"W",IF(T23&lt;T24,"L","D")),"")</f>
      </c>
      <c r="T23" s="103"/>
      <c r="U23" s="102"/>
      <c r="V23" s="101"/>
      <c r="W23" s="101"/>
      <c r="X23" s="9"/>
      <c r="Y23" s="10"/>
      <c r="Z23" s="157">
        <f>IF(SUM(D23:W24)&gt;0,COUNTIF(D23:V24,"W")+COUNTIF(D23:V24,"D")/2,"")</f>
      </c>
      <c r="AA23" s="60"/>
      <c r="AB23" s="158">
        <f>IF(Z23&lt;&gt;"",SUM(W23,T23,Q23,N23,K23,H23,E23),"")</f>
      </c>
      <c r="AC23" s="60"/>
      <c r="AD23" s="158">
        <f>IF(Z23&lt;&gt;"",SUM(E24,H24,K24,N24,Q24,T24,W24),"")</f>
      </c>
      <c r="AE23" s="60"/>
      <c r="AF23" s="65">
        <f>IF(AB23&lt;&gt;"",AB23-AD23,"")</f>
      </c>
      <c r="AG23" s="60"/>
      <c r="AH23" s="157"/>
      <c r="AI23" s="24"/>
    </row>
    <row r="24" spans="1:35" ht="30" customHeight="1" thickBot="1">
      <c r="A24" s="152"/>
      <c r="B24" s="154"/>
      <c r="C24" s="4"/>
      <c r="D24" s="156"/>
      <c r="E24" s="104"/>
      <c r="F24" s="102"/>
      <c r="G24" s="156"/>
      <c r="H24" s="104"/>
      <c r="I24" s="102"/>
      <c r="J24" s="156"/>
      <c r="K24" s="104"/>
      <c r="L24" s="102"/>
      <c r="M24" s="156"/>
      <c r="N24" s="104"/>
      <c r="O24" s="102"/>
      <c r="P24" s="156"/>
      <c r="Q24" s="104"/>
      <c r="R24" s="102"/>
      <c r="S24" s="156"/>
      <c r="T24" s="104"/>
      <c r="U24" s="102"/>
      <c r="V24" s="101"/>
      <c r="W24" s="101"/>
      <c r="X24" s="9"/>
      <c r="Y24" s="10"/>
      <c r="Z24" s="157"/>
      <c r="AA24" s="60"/>
      <c r="AB24" s="159"/>
      <c r="AC24" s="60"/>
      <c r="AD24" s="159"/>
      <c r="AE24" s="60"/>
      <c r="AF24" s="117">
        <f>IF(AB23&lt;&gt;"",AB23/SUM(AB23,AD23),"")</f>
      </c>
      <c r="AG24" s="60"/>
      <c r="AH24" s="157"/>
      <c r="AI24" s="24"/>
    </row>
    <row r="25" spans="1:35" ht="4.5" customHeight="1" thickBot="1">
      <c r="A25" s="14"/>
      <c r="B25" s="99"/>
      <c r="C25" s="26"/>
      <c r="D25" s="64"/>
      <c r="E25" s="64"/>
      <c r="F25" s="64"/>
      <c r="G25" s="64"/>
      <c r="H25" s="64"/>
      <c r="I25" s="64"/>
      <c r="J25" s="64"/>
      <c r="K25" s="64"/>
      <c r="L25" s="64"/>
      <c r="M25" s="64"/>
      <c r="N25" s="64"/>
      <c r="O25" s="64"/>
      <c r="P25" s="64"/>
      <c r="Q25" s="64"/>
      <c r="R25" s="64"/>
      <c r="S25" s="64"/>
      <c r="T25" s="64"/>
      <c r="U25" s="64"/>
      <c r="V25" s="64"/>
      <c r="W25" s="64"/>
      <c r="X25" s="13"/>
      <c r="Y25" s="14"/>
      <c r="Z25" s="62"/>
      <c r="AA25" s="62"/>
      <c r="AB25" s="62"/>
      <c r="AC25" s="62"/>
      <c r="AD25" s="63"/>
      <c r="AE25" s="62"/>
      <c r="AF25" s="63"/>
      <c r="AG25" s="62"/>
      <c r="AH25" s="62"/>
      <c r="AI25" s="27"/>
    </row>
    <row r="26" spans="3:26" ht="6" customHeight="1">
      <c r="C26" s="4"/>
      <c r="X26" s="4"/>
      <c r="Z26" s="60"/>
    </row>
    <row r="27" spans="1:31" ht="27">
      <c r="A27" s="113"/>
      <c r="B27" s="114" t="s">
        <v>143</v>
      </c>
      <c r="C27" s="115"/>
      <c r="D27" s="124"/>
      <c r="E27" s="124"/>
      <c r="F27" s="124"/>
      <c r="G27" s="124"/>
      <c r="H27" s="124"/>
      <c r="I27" s="124"/>
      <c r="J27" s="124"/>
      <c r="K27" s="124"/>
      <c r="L27" s="124"/>
      <c r="M27" s="124"/>
      <c r="N27" s="124"/>
      <c r="O27" s="124"/>
      <c r="P27" s="124"/>
      <c r="Q27" s="124"/>
      <c r="R27" s="124"/>
      <c r="S27" s="124"/>
      <c r="T27" s="124"/>
      <c r="U27" s="124"/>
      <c r="V27" s="124"/>
      <c r="W27" s="125"/>
      <c r="AD27" s="11"/>
      <c r="AE27" s="12"/>
    </row>
    <row r="28" spans="1:31" ht="27">
      <c r="A28" s="113"/>
      <c r="B28" s="197" t="s">
        <v>118</v>
      </c>
      <c r="C28" s="198"/>
      <c r="D28" s="199">
        <f>$B11</f>
        <v>0</v>
      </c>
      <c r="E28" s="200"/>
      <c r="F28" s="200"/>
      <c r="G28" s="200"/>
      <c r="H28" s="201"/>
      <c r="I28" s="116"/>
      <c r="J28" s="195">
        <f>$B20</f>
        <v>0</v>
      </c>
      <c r="K28" s="202"/>
      <c r="L28" s="202"/>
      <c r="M28" s="202"/>
      <c r="N28" s="196"/>
      <c r="O28" s="116"/>
      <c r="P28" s="195" t="s">
        <v>142</v>
      </c>
      <c r="Q28" s="196"/>
      <c r="R28" s="116"/>
      <c r="S28" s="203">
        <f>$B5</f>
        <v>0</v>
      </c>
      <c r="T28" s="203"/>
      <c r="U28" s="203"/>
      <c r="V28" s="203"/>
      <c r="W28" s="203"/>
      <c r="X28" s="203"/>
      <c r="Z28" s="107"/>
      <c r="AD28" s="11"/>
      <c r="AE28" s="12"/>
    </row>
    <row r="29" spans="1:31" ht="27">
      <c r="A29" s="113"/>
      <c r="B29" s="197" t="s">
        <v>119</v>
      </c>
      <c r="C29" s="198"/>
      <c r="D29" s="199">
        <f>$B14</f>
        <v>0</v>
      </c>
      <c r="E29" s="200">
        <f>$G$4</f>
        <v>0</v>
      </c>
      <c r="F29" s="200">
        <f>$G$4</f>
        <v>0</v>
      </c>
      <c r="G29" s="200">
        <f>$G$4</f>
        <v>0</v>
      </c>
      <c r="H29" s="201"/>
      <c r="I29" s="116"/>
      <c r="J29" s="203">
        <f>$B23</f>
        <v>0</v>
      </c>
      <c r="K29" s="203"/>
      <c r="L29" s="203"/>
      <c r="M29" s="203"/>
      <c r="N29" s="203"/>
      <c r="O29" s="116"/>
      <c r="P29" s="195" t="s">
        <v>142</v>
      </c>
      <c r="Q29" s="196"/>
      <c r="R29" s="116"/>
      <c r="S29" s="203">
        <f>$B8</f>
        <v>0</v>
      </c>
      <c r="T29" s="203"/>
      <c r="U29" s="203"/>
      <c r="V29" s="203"/>
      <c r="W29" s="203"/>
      <c r="X29" s="203"/>
      <c r="Z29" s="107"/>
      <c r="AD29" s="11"/>
      <c r="AE29" s="12"/>
    </row>
    <row r="30" spans="1:31" ht="27">
      <c r="A30" s="113"/>
      <c r="B30" s="197" t="s">
        <v>120</v>
      </c>
      <c r="C30" s="198"/>
      <c r="D30" s="199">
        <f>$B11</f>
        <v>0</v>
      </c>
      <c r="E30" s="200">
        <f>$G$3</f>
        <v>2</v>
      </c>
      <c r="F30" s="200">
        <f>$G$3</f>
        <v>2</v>
      </c>
      <c r="G30" s="200">
        <f>$G$3</f>
        <v>2</v>
      </c>
      <c r="H30" s="201"/>
      <c r="I30" s="116"/>
      <c r="J30" s="203">
        <f>$B17</f>
        <v>0</v>
      </c>
      <c r="K30" s="203"/>
      <c r="L30" s="203"/>
      <c r="M30" s="203"/>
      <c r="N30" s="203"/>
      <c r="O30" s="116"/>
      <c r="P30" s="195" t="s">
        <v>142</v>
      </c>
      <c r="Q30" s="196"/>
      <c r="R30" s="116"/>
      <c r="S30" s="203">
        <f>$B20</f>
        <v>0</v>
      </c>
      <c r="T30" s="203"/>
      <c r="U30" s="203"/>
      <c r="V30" s="203"/>
      <c r="W30" s="203"/>
      <c r="X30" s="203"/>
      <c r="Z30" s="107"/>
      <c r="AD30" s="11"/>
      <c r="AE30" s="12"/>
    </row>
    <row r="31" spans="1:31" ht="27">
      <c r="A31" s="113"/>
      <c r="B31" s="197" t="s">
        <v>121</v>
      </c>
      <c r="C31" s="198"/>
      <c r="D31" s="199">
        <f>$B5</f>
        <v>0</v>
      </c>
      <c r="E31" s="200">
        <f>$G$4</f>
        <v>0</v>
      </c>
      <c r="F31" s="200">
        <f>$G$4</f>
        <v>0</v>
      </c>
      <c r="G31" s="200">
        <f>$G$4</f>
        <v>0</v>
      </c>
      <c r="H31" s="201"/>
      <c r="I31" s="116"/>
      <c r="J31" s="203">
        <f>$B14</f>
        <v>0</v>
      </c>
      <c r="K31" s="203"/>
      <c r="L31" s="203"/>
      <c r="M31" s="203"/>
      <c r="N31" s="203"/>
      <c r="O31" s="116"/>
      <c r="P31" s="195" t="s">
        <v>142</v>
      </c>
      <c r="Q31" s="196"/>
      <c r="R31" s="116"/>
      <c r="S31" s="203">
        <f>$B11</f>
        <v>0</v>
      </c>
      <c r="T31" s="203"/>
      <c r="U31" s="203"/>
      <c r="V31" s="203"/>
      <c r="W31" s="203"/>
      <c r="X31" s="203"/>
      <c r="Z31" s="107"/>
      <c r="AD31" s="11"/>
      <c r="AE31" s="12"/>
    </row>
    <row r="32" spans="1:31" ht="27">
      <c r="A32" s="113"/>
      <c r="B32" s="197" t="s">
        <v>122</v>
      </c>
      <c r="C32" s="198"/>
      <c r="D32" s="199">
        <f>$B8</f>
        <v>0</v>
      </c>
      <c r="E32" s="200">
        <f>$G$5</f>
      </c>
      <c r="F32" s="200">
        <f>$G$5</f>
      </c>
      <c r="G32" s="200">
        <f>$G$5</f>
      </c>
      <c r="H32" s="201"/>
      <c r="I32" s="116"/>
      <c r="J32" s="203">
        <f>$B20</f>
        <v>0</v>
      </c>
      <c r="K32" s="203"/>
      <c r="L32" s="203"/>
      <c r="M32" s="203"/>
      <c r="N32" s="203"/>
      <c r="O32" s="116"/>
      <c r="P32" s="195" t="s">
        <v>142</v>
      </c>
      <c r="Q32" s="196"/>
      <c r="R32" s="116"/>
      <c r="S32" s="203">
        <f>$B17</f>
        <v>0</v>
      </c>
      <c r="T32" s="203"/>
      <c r="U32" s="203"/>
      <c r="V32" s="203"/>
      <c r="W32" s="203"/>
      <c r="X32" s="203"/>
      <c r="Z32" s="107"/>
      <c r="AD32" s="11"/>
      <c r="AE32" s="12"/>
    </row>
    <row r="33" spans="2:26" ht="27">
      <c r="B33" s="197" t="s">
        <v>123</v>
      </c>
      <c r="C33" s="198"/>
      <c r="D33" s="199">
        <f>$B17</f>
        <v>0</v>
      </c>
      <c r="E33" s="200"/>
      <c r="F33" s="200"/>
      <c r="G33" s="200"/>
      <c r="H33" s="201"/>
      <c r="I33" s="116"/>
      <c r="J33" s="203">
        <f>$B23</f>
        <v>0</v>
      </c>
      <c r="K33" s="203"/>
      <c r="L33" s="203"/>
      <c r="M33" s="203"/>
      <c r="N33" s="203"/>
      <c r="O33" s="116"/>
      <c r="P33" s="195" t="s">
        <v>142</v>
      </c>
      <c r="Q33" s="196"/>
      <c r="R33" s="116"/>
      <c r="S33" s="203">
        <f>$B14</f>
        <v>0</v>
      </c>
      <c r="T33" s="203"/>
      <c r="U33" s="203"/>
      <c r="V33" s="203"/>
      <c r="W33" s="203"/>
      <c r="X33" s="203"/>
      <c r="Z33" s="107"/>
    </row>
    <row r="34" spans="2:26" ht="27">
      <c r="B34" s="197" t="s">
        <v>124</v>
      </c>
      <c r="C34" s="198"/>
      <c r="D34" s="199">
        <f>$B5</f>
        <v>0</v>
      </c>
      <c r="E34" s="200"/>
      <c r="F34" s="200"/>
      <c r="G34" s="200"/>
      <c r="H34" s="201"/>
      <c r="I34" s="116"/>
      <c r="J34" s="203">
        <f>$B11</f>
        <v>0</v>
      </c>
      <c r="K34" s="203"/>
      <c r="L34" s="203"/>
      <c r="M34" s="203"/>
      <c r="N34" s="203"/>
      <c r="O34" s="116"/>
      <c r="P34" s="195" t="s">
        <v>142</v>
      </c>
      <c r="Q34" s="196"/>
      <c r="R34" s="116"/>
      <c r="S34" s="203">
        <f>$B23</f>
        <v>0</v>
      </c>
      <c r="T34" s="203"/>
      <c r="U34" s="203"/>
      <c r="V34" s="203"/>
      <c r="W34" s="203"/>
      <c r="X34" s="203"/>
      <c r="Z34" s="107"/>
    </row>
    <row r="35" spans="2:26" ht="27">
      <c r="B35" s="197" t="s">
        <v>125</v>
      </c>
      <c r="C35" s="198"/>
      <c r="D35" s="199">
        <f>$B8</f>
        <v>0</v>
      </c>
      <c r="E35" s="200"/>
      <c r="F35" s="200"/>
      <c r="G35" s="200"/>
      <c r="H35" s="201"/>
      <c r="I35" s="116"/>
      <c r="J35" s="195">
        <f>$B14</f>
        <v>0</v>
      </c>
      <c r="K35" s="202"/>
      <c r="L35" s="202"/>
      <c r="M35" s="202"/>
      <c r="N35" s="196"/>
      <c r="O35" s="116"/>
      <c r="P35" s="195" t="s">
        <v>142</v>
      </c>
      <c r="Q35" s="196"/>
      <c r="R35" s="116"/>
      <c r="S35" s="203">
        <f>$B11</f>
        <v>0</v>
      </c>
      <c r="T35" s="203"/>
      <c r="U35" s="203"/>
      <c r="V35" s="203"/>
      <c r="W35" s="203"/>
      <c r="X35" s="203"/>
      <c r="Z35" s="107"/>
    </row>
    <row r="36" spans="2:26" ht="27">
      <c r="B36" s="197" t="s">
        <v>126</v>
      </c>
      <c r="C36" s="198"/>
      <c r="D36" s="199">
        <f>$B17</f>
        <v>0</v>
      </c>
      <c r="E36" s="200"/>
      <c r="F36" s="200"/>
      <c r="G36" s="200"/>
      <c r="H36" s="201"/>
      <c r="I36" s="116"/>
      <c r="J36" s="203">
        <f>$B20</f>
        <v>0</v>
      </c>
      <c r="K36" s="203"/>
      <c r="L36" s="203"/>
      <c r="M36" s="203"/>
      <c r="N36" s="203"/>
      <c r="O36" s="116"/>
      <c r="P36" s="195" t="s">
        <v>142</v>
      </c>
      <c r="Q36" s="196"/>
      <c r="R36" s="116"/>
      <c r="S36" s="203">
        <f>$B8</f>
        <v>0</v>
      </c>
      <c r="T36" s="203"/>
      <c r="U36" s="203"/>
      <c r="V36" s="203"/>
      <c r="W36" s="203"/>
      <c r="X36" s="203"/>
      <c r="Z36" s="107"/>
    </row>
    <row r="37" spans="2:26" ht="27">
      <c r="B37" s="197" t="s">
        <v>127</v>
      </c>
      <c r="C37" s="198"/>
      <c r="D37" s="199">
        <f>$B5</f>
        <v>0</v>
      </c>
      <c r="E37" s="200"/>
      <c r="F37" s="200"/>
      <c r="G37" s="200"/>
      <c r="H37" s="201"/>
      <c r="I37" s="116"/>
      <c r="J37" s="203">
        <f>$B23</f>
        <v>0</v>
      </c>
      <c r="K37" s="203"/>
      <c r="L37" s="203"/>
      <c r="M37" s="203"/>
      <c r="N37" s="203"/>
      <c r="O37" s="116"/>
      <c r="P37" s="195" t="s">
        <v>142</v>
      </c>
      <c r="Q37" s="196"/>
      <c r="R37" s="116"/>
      <c r="S37" s="203">
        <f>$B20</f>
        <v>0</v>
      </c>
      <c r="T37" s="203"/>
      <c r="U37" s="203"/>
      <c r="V37" s="203"/>
      <c r="W37" s="203"/>
      <c r="X37" s="203"/>
      <c r="Z37" s="107"/>
    </row>
    <row r="38" spans="2:26" ht="27">
      <c r="B38" s="197" t="s">
        <v>128</v>
      </c>
      <c r="C38" s="198"/>
      <c r="D38" s="199">
        <f>$B11</f>
        <v>0</v>
      </c>
      <c r="E38" s="200"/>
      <c r="F38" s="200"/>
      <c r="G38" s="200"/>
      <c r="H38" s="201"/>
      <c r="I38" s="116"/>
      <c r="J38" s="203">
        <f>$B14</f>
        <v>0</v>
      </c>
      <c r="K38" s="203"/>
      <c r="L38" s="203"/>
      <c r="M38" s="203"/>
      <c r="N38" s="203"/>
      <c r="O38" s="116"/>
      <c r="P38" s="195" t="s">
        <v>142</v>
      </c>
      <c r="Q38" s="196"/>
      <c r="R38" s="116"/>
      <c r="S38" s="203">
        <f>$B5</f>
        <v>0</v>
      </c>
      <c r="T38" s="203"/>
      <c r="U38" s="203"/>
      <c r="V38" s="203"/>
      <c r="W38" s="203"/>
      <c r="X38" s="203"/>
      <c r="Z38" s="107"/>
    </row>
    <row r="39" spans="2:26" ht="27">
      <c r="B39" s="197" t="s">
        <v>129</v>
      </c>
      <c r="C39" s="198"/>
      <c r="D39" s="199">
        <f>$B8</f>
        <v>0</v>
      </c>
      <c r="E39" s="200"/>
      <c r="F39" s="200"/>
      <c r="G39" s="200"/>
      <c r="H39" s="201"/>
      <c r="I39" s="116"/>
      <c r="J39" s="203">
        <f>$B17</f>
        <v>0</v>
      </c>
      <c r="K39" s="203"/>
      <c r="L39" s="203"/>
      <c r="M39" s="203"/>
      <c r="N39" s="203"/>
      <c r="O39" s="116"/>
      <c r="P39" s="195" t="s">
        <v>142</v>
      </c>
      <c r="Q39" s="196"/>
      <c r="R39" s="116"/>
      <c r="S39" s="203">
        <f>$B14</f>
        <v>0</v>
      </c>
      <c r="T39" s="203"/>
      <c r="U39" s="203"/>
      <c r="V39" s="203"/>
      <c r="W39" s="203"/>
      <c r="X39" s="203"/>
      <c r="Z39" s="107"/>
    </row>
    <row r="40" spans="2:26" ht="27">
      <c r="B40" s="197" t="s">
        <v>130</v>
      </c>
      <c r="C40" s="198"/>
      <c r="D40" s="199">
        <f>$B20</f>
        <v>0</v>
      </c>
      <c r="E40" s="200"/>
      <c r="F40" s="200"/>
      <c r="G40" s="200"/>
      <c r="H40" s="201"/>
      <c r="I40" s="116"/>
      <c r="J40" s="203">
        <f>$B23</f>
        <v>0</v>
      </c>
      <c r="K40" s="203"/>
      <c r="L40" s="203"/>
      <c r="M40" s="203"/>
      <c r="N40" s="203"/>
      <c r="O40" s="116"/>
      <c r="P40" s="195" t="s">
        <v>142</v>
      </c>
      <c r="Q40" s="196"/>
      <c r="R40" s="116"/>
      <c r="S40" s="203">
        <f>$B17</f>
        <v>0</v>
      </c>
      <c r="T40" s="203"/>
      <c r="U40" s="203"/>
      <c r="V40" s="203"/>
      <c r="W40" s="203"/>
      <c r="X40" s="203"/>
      <c r="Z40" s="107"/>
    </row>
    <row r="41" spans="2:26" ht="27">
      <c r="B41" s="197" t="s">
        <v>131</v>
      </c>
      <c r="C41" s="198"/>
      <c r="D41" s="199">
        <f>$B5</f>
        <v>0</v>
      </c>
      <c r="E41" s="200"/>
      <c r="F41" s="200"/>
      <c r="G41" s="200"/>
      <c r="H41" s="201"/>
      <c r="I41" s="116"/>
      <c r="J41" s="203">
        <f>$B17</f>
        <v>0</v>
      </c>
      <c r="K41" s="203"/>
      <c r="L41" s="203"/>
      <c r="M41" s="203"/>
      <c r="N41" s="203"/>
      <c r="O41" s="116"/>
      <c r="P41" s="195" t="s">
        <v>142</v>
      </c>
      <c r="Q41" s="196"/>
      <c r="R41" s="116"/>
      <c r="S41" s="203">
        <f>$B23</f>
        <v>0</v>
      </c>
      <c r="T41" s="203"/>
      <c r="U41" s="203"/>
      <c r="V41" s="203"/>
      <c r="W41" s="203"/>
      <c r="X41" s="203"/>
      <c r="Z41" s="107"/>
    </row>
    <row r="42" spans="2:26" ht="27">
      <c r="B42" s="197" t="s">
        <v>132</v>
      </c>
      <c r="C42" s="198"/>
      <c r="D42" s="199">
        <f>$B8</f>
        <v>0</v>
      </c>
      <c r="E42" s="200"/>
      <c r="F42" s="200"/>
      <c r="G42" s="200"/>
      <c r="H42" s="201"/>
      <c r="I42" s="116"/>
      <c r="J42" s="195">
        <f>$B11</f>
        <v>0</v>
      </c>
      <c r="K42" s="202"/>
      <c r="L42" s="202"/>
      <c r="M42" s="202"/>
      <c r="N42" s="196"/>
      <c r="O42" s="116"/>
      <c r="P42" s="195" t="s">
        <v>142</v>
      </c>
      <c r="Q42" s="196"/>
      <c r="R42" s="116"/>
      <c r="S42" s="203">
        <f>$B5</f>
        <v>0</v>
      </c>
      <c r="T42" s="203"/>
      <c r="U42" s="203"/>
      <c r="V42" s="203"/>
      <c r="W42" s="203"/>
      <c r="X42" s="203"/>
      <c r="Z42" s="107"/>
    </row>
    <row r="43" spans="2:26" ht="27">
      <c r="B43" s="197" t="s">
        <v>133</v>
      </c>
      <c r="C43" s="198"/>
      <c r="D43" s="199">
        <f>$B14</f>
        <v>0</v>
      </c>
      <c r="E43" s="200"/>
      <c r="F43" s="200"/>
      <c r="G43" s="200"/>
      <c r="H43" s="201"/>
      <c r="I43" s="116"/>
      <c r="J43" s="203">
        <f>$B20</f>
        <v>0</v>
      </c>
      <c r="K43" s="203"/>
      <c r="L43" s="203"/>
      <c r="M43" s="203"/>
      <c r="N43" s="203"/>
      <c r="O43" s="116"/>
      <c r="P43" s="195" t="s">
        <v>142</v>
      </c>
      <c r="Q43" s="196"/>
      <c r="R43" s="116"/>
      <c r="S43" s="203">
        <f>$B11</f>
        <v>0</v>
      </c>
      <c r="T43" s="203"/>
      <c r="U43" s="203"/>
      <c r="V43" s="203"/>
      <c r="W43" s="203"/>
      <c r="X43" s="203"/>
      <c r="Z43" s="107"/>
    </row>
    <row r="44" spans="2:26" ht="27">
      <c r="B44" s="197" t="s">
        <v>134</v>
      </c>
      <c r="C44" s="198"/>
      <c r="D44" s="199">
        <f>$B8</f>
        <v>0</v>
      </c>
      <c r="E44" s="200"/>
      <c r="F44" s="200"/>
      <c r="G44" s="200"/>
      <c r="H44" s="201"/>
      <c r="I44" s="116"/>
      <c r="J44" s="203">
        <f>$B23</f>
        <v>0</v>
      </c>
      <c r="K44" s="203"/>
      <c r="L44" s="203"/>
      <c r="M44" s="203"/>
      <c r="N44" s="203"/>
      <c r="O44" s="116"/>
      <c r="P44" s="195" t="s">
        <v>142</v>
      </c>
      <c r="Q44" s="196"/>
      <c r="R44" s="116"/>
      <c r="S44" s="203">
        <f>$B17</f>
        <v>0</v>
      </c>
      <c r="T44" s="203"/>
      <c r="U44" s="203"/>
      <c r="V44" s="203"/>
      <c r="W44" s="203"/>
      <c r="X44" s="203"/>
      <c r="Z44" s="107"/>
    </row>
    <row r="45" spans="2:26" ht="27">
      <c r="B45" s="197" t="s">
        <v>135</v>
      </c>
      <c r="C45" s="198"/>
      <c r="D45" s="199">
        <f>$B5</f>
        <v>0</v>
      </c>
      <c r="E45" s="200"/>
      <c r="F45" s="200"/>
      <c r="G45" s="200"/>
      <c r="H45" s="201"/>
      <c r="I45" s="116"/>
      <c r="J45" s="203">
        <f>$B20</f>
        <v>0</v>
      </c>
      <c r="K45" s="203"/>
      <c r="L45" s="203"/>
      <c r="M45" s="203"/>
      <c r="N45" s="203"/>
      <c r="O45" s="116"/>
      <c r="P45" s="195" t="s">
        <v>142</v>
      </c>
      <c r="Q45" s="196"/>
      <c r="R45" s="116"/>
      <c r="S45" s="203">
        <f>$B8</f>
        <v>0</v>
      </c>
      <c r="T45" s="203"/>
      <c r="U45" s="203"/>
      <c r="V45" s="203"/>
      <c r="W45" s="203"/>
      <c r="X45" s="203"/>
      <c r="Z45" s="107"/>
    </row>
    <row r="46" spans="2:26" ht="27">
      <c r="B46" s="197" t="s">
        <v>136</v>
      </c>
      <c r="C46" s="198"/>
      <c r="D46" s="199">
        <f>$B14</f>
        <v>0</v>
      </c>
      <c r="E46" s="200"/>
      <c r="F46" s="200"/>
      <c r="G46" s="200"/>
      <c r="H46" s="201"/>
      <c r="I46" s="116"/>
      <c r="J46" s="203">
        <f>$B17</f>
        <v>0</v>
      </c>
      <c r="K46" s="203"/>
      <c r="L46" s="203"/>
      <c r="M46" s="203"/>
      <c r="N46" s="203"/>
      <c r="O46" s="116"/>
      <c r="P46" s="195" t="s">
        <v>142</v>
      </c>
      <c r="Q46" s="196"/>
      <c r="R46" s="116"/>
      <c r="S46" s="203">
        <f>$B20</f>
        <v>0</v>
      </c>
      <c r="T46" s="203"/>
      <c r="U46" s="203"/>
      <c r="V46" s="203"/>
      <c r="W46" s="203"/>
      <c r="X46" s="203"/>
      <c r="Z46" s="107"/>
    </row>
    <row r="47" spans="2:26" ht="27">
      <c r="B47" s="197" t="s">
        <v>137</v>
      </c>
      <c r="C47" s="198"/>
      <c r="D47" s="199">
        <f>$B11</f>
        <v>0</v>
      </c>
      <c r="E47" s="200"/>
      <c r="F47" s="200"/>
      <c r="G47" s="200"/>
      <c r="H47" s="201"/>
      <c r="I47" s="116"/>
      <c r="J47" s="203">
        <f>$B23</f>
        <v>0</v>
      </c>
      <c r="K47" s="203"/>
      <c r="L47" s="203"/>
      <c r="M47" s="203"/>
      <c r="N47" s="203"/>
      <c r="O47" s="116"/>
      <c r="P47" s="195" t="s">
        <v>142</v>
      </c>
      <c r="Q47" s="196"/>
      <c r="R47" s="116"/>
      <c r="S47" s="203">
        <f>$B14</f>
        <v>0</v>
      </c>
      <c r="T47" s="203"/>
      <c r="U47" s="203"/>
      <c r="V47" s="203"/>
      <c r="W47" s="203"/>
      <c r="X47" s="203"/>
      <c r="Z47" s="107"/>
    </row>
    <row r="48" spans="2:26" ht="27">
      <c r="B48" s="197" t="s">
        <v>138</v>
      </c>
      <c r="C48" s="198"/>
      <c r="D48" s="199">
        <f>$B5</f>
        <v>0</v>
      </c>
      <c r="E48" s="200"/>
      <c r="F48" s="200"/>
      <c r="G48" s="200"/>
      <c r="H48" s="201"/>
      <c r="I48" s="116"/>
      <c r="J48" s="203">
        <f>$B8</f>
        <v>0</v>
      </c>
      <c r="K48" s="203"/>
      <c r="L48" s="203"/>
      <c r="M48" s="203"/>
      <c r="N48" s="203"/>
      <c r="O48" s="116"/>
      <c r="P48" s="195" t="s">
        <v>142</v>
      </c>
      <c r="Q48" s="196"/>
      <c r="R48" s="116"/>
      <c r="S48" s="203">
        <f>$B23</f>
        <v>0</v>
      </c>
      <c r="T48" s="203"/>
      <c r="U48" s="203"/>
      <c r="V48" s="203"/>
      <c r="W48" s="203"/>
      <c r="X48" s="203"/>
      <c r="Z48" s="107"/>
    </row>
  </sheetData>
  <sheetProtection selectLockedCells="1"/>
  <mergeCells count="196">
    <mergeCell ref="P47:Q47"/>
    <mergeCell ref="S47:X47"/>
    <mergeCell ref="P46:Q46"/>
    <mergeCell ref="S46:X46"/>
    <mergeCell ref="D45:H45"/>
    <mergeCell ref="J45:N45"/>
    <mergeCell ref="P45:Q45"/>
    <mergeCell ref="S45:X45"/>
    <mergeCell ref="J46:N46"/>
    <mergeCell ref="D44:H44"/>
    <mergeCell ref="J44:N44"/>
    <mergeCell ref="P44:Q44"/>
    <mergeCell ref="S44:X44"/>
    <mergeCell ref="D48:H48"/>
    <mergeCell ref="J48:N48"/>
    <mergeCell ref="P48:Q48"/>
    <mergeCell ref="S48:X48"/>
    <mergeCell ref="D47:H47"/>
    <mergeCell ref="J47:N47"/>
    <mergeCell ref="J38:N38"/>
    <mergeCell ref="P38:Q38"/>
    <mergeCell ref="S38:X38"/>
    <mergeCell ref="P42:Q42"/>
    <mergeCell ref="S42:X42"/>
    <mergeCell ref="J43:N43"/>
    <mergeCell ref="P43:Q43"/>
    <mergeCell ref="S43:X43"/>
    <mergeCell ref="P41:Q41"/>
    <mergeCell ref="S41:X41"/>
    <mergeCell ref="P39:Q39"/>
    <mergeCell ref="D37:H37"/>
    <mergeCell ref="J37:N37"/>
    <mergeCell ref="P37:Q37"/>
    <mergeCell ref="P40:Q40"/>
    <mergeCell ref="S40:X40"/>
    <mergeCell ref="S37:X37"/>
    <mergeCell ref="D38:H38"/>
    <mergeCell ref="D39:H39"/>
    <mergeCell ref="J39:N39"/>
    <mergeCell ref="J36:N36"/>
    <mergeCell ref="B48:C48"/>
    <mergeCell ref="D34:H34"/>
    <mergeCell ref="D41:H41"/>
    <mergeCell ref="D43:H43"/>
    <mergeCell ref="B42:C42"/>
    <mergeCell ref="B43:C43"/>
    <mergeCell ref="B44:C44"/>
    <mergeCell ref="B45:C45"/>
    <mergeCell ref="D46:H46"/>
    <mergeCell ref="D40:H40"/>
    <mergeCell ref="J40:N40"/>
    <mergeCell ref="D42:H42"/>
    <mergeCell ref="J42:N42"/>
    <mergeCell ref="J41:N41"/>
    <mergeCell ref="B40:C40"/>
    <mergeCell ref="B41:C41"/>
    <mergeCell ref="B34:C34"/>
    <mergeCell ref="B35:C35"/>
    <mergeCell ref="B36:C36"/>
    <mergeCell ref="B37:C37"/>
    <mergeCell ref="B39:C39"/>
    <mergeCell ref="B46:C46"/>
    <mergeCell ref="B47:C47"/>
    <mergeCell ref="B33:C33"/>
    <mergeCell ref="D33:H33"/>
    <mergeCell ref="J33:N33"/>
    <mergeCell ref="S33:X33"/>
    <mergeCell ref="J35:N35"/>
    <mergeCell ref="P35:Q35"/>
    <mergeCell ref="S35:X35"/>
    <mergeCell ref="D36:H36"/>
    <mergeCell ref="P36:Q36"/>
    <mergeCell ref="D32:H32"/>
    <mergeCell ref="J32:N32"/>
    <mergeCell ref="S32:X32"/>
    <mergeCell ref="B38:C38"/>
    <mergeCell ref="S34:X34"/>
    <mergeCell ref="P32:Q32"/>
    <mergeCell ref="P33:Q33"/>
    <mergeCell ref="P34:Q34"/>
    <mergeCell ref="D35:H35"/>
    <mergeCell ref="J34:N34"/>
    <mergeCell ref="S36:X36"/>
    <mergeCell ref="S39:X39"/>
    <mergeCell ref="B29:C29"/>
    <mergeCell ref="D29:H29"/>
    <mergeCell ref="J29:N29"/>
    <mergeCell ref="S29:X29"/>
    <mergeCell ref="J30:N30"/>
    <mergeCell ref="S30:X30"/>
    <mergeCell ref="B32:C32"/>
    <mergeCell ref="P30:Q30"/>
    <mergeCell ref="B28:C28"/>
    <mergeCell ref="D28:H28"/>
    <mergeCell ref="J28:N28"/>
    <mergeCell ref="S28:X28"/>
    <mergeCell ref="B31:C31"/>
    <mergeCell ref="D31:H31"/>
    <mergeCell ref="J31:N31"/>
    <mergeCell ref="S31:X31"/>
    <mergeCell ref="B30:C30"/>
    <mergeCell ref="D30:H30"/>
    <mergeCell ref="P31:Q31"/>
    <mergeCell ref="AB17:AB18"/>
    <mergeCell ref="AB20:AB21"/>
    <mergeCell ref="S23:S24"/>
    <mergeCell ref="S17:S18"/>
    <mergeCell ref="V5:V6"/>
    <mergeCell ref="V14:V15"/>
    <mergeCell ref="V11:V12"/>
    <mergeCell ref="AB11:AB12"/>
    <mergeCell ref="AB14:AB15"/>
    <mergeCell ref="AD8:AD9"/>
    <mergeCell ref="V8:V9"/>
    <mergeCell ref="AD5:AD6"/>
    <mergeCell ref="P28:Q28"/>
    <mergeCell ref="P29:Q29"/>
    <mergeCell ref="S3:T3"/>
    <mergeCell ref="AD11:AD12"/>
    <mergeCell ref="AD14:AD15"/>
    <mergeCell ref="V20:V21"/>
    <mergeCell ref="V17:V18"/>
    <mergeCell ref="V3:W3"/>
    <mergeCell ref="J5:J6"/>
    <mergeCell ref="M8:M9"/>
    <mergeCell ref="P8:P9"/>
    <mergeCell ref="D3:E3"/>
    <mergeCell ref="G3:H3"/>
    <mergeCell ref="J3:K3"/>
    <mergeCell ref="M3:N3"/>
    <mergeCell ref="P3:Q3"/>
    <mergeCell ref="G5:G6"/>
    <mergeCell ref="A20:A21"/>
    <mergeCell ref="A23:A24"/>
    <mergeCell ref="A5:A6"/>
    <mergeCell ref="A8:A9"/>
    <mergeCell ref="A11:A12"/>
    <mergeCell ref="A14:A15"/>
    <mergeCell ref="A17:A18"/>
    <mergeCell ref="AH17:AH18"/>
    <mergeCell ref="Z20:Z21"/>
    <mergeCell ref="AH20:AH21"/>
    <mergeCell ref="Z23:Z24"/>
    <mergeCell ref="AH23:AH24"/>
    <mergeCell ref="Z17:Z18"/>
    <mergeCell ref="AD17:AD18"/>
    <mergeCell ref="AD20:AD21"/>
    <mergeCell ref="AB23:AB24"/>
    <mergeCell ref="AD23:AD24"/>
    <mergeCell ref="AH5:AH6"/>
    <mergeCell ref="AH8:AH9"/>
    <mergeCell ref="AH11:AH12"/>
    <mergeCell ref="Z14:Z15"/>
    <mergeCell ref="AH14:AH15"/>
    <mergeCell ref="Z8:Z9"/>
    <mergeCell ref="Z11:Z12"/>
    <mergeCell ref="Z5:Z6"/>
    <mergeCell ref="AB5:AB6"/>
    <mergeCell ref="AB8:AB9"/>
    <mergeCell ref="P23:P24"/>
    <mergeCell ref="P20:P21"/>
    <mergeCell ref="P14:P15"/>
    <mergeCell ref="B5:B6"/>
    <mergeCell ref="B8:B9"/>
    <mergeCell ref="B11:B12"/>
    <mergeCell ref="B14:B15"/>
    <mergeCell ref="B17:B18"/>
    <mergeCell ref="J14:J15"/>
    <mergeCell ref="P5:P6"/>
    <mergeCell ref="G11:G12"/>
    <mergeCell ref="J20:J21"/>
    <mergeCell ref="J17:J18"/>
    <mergeCell ref="P11:P12"/>
    <mergeCell ref="S14:S15"/>
    <mergeCell ref="S11:S12"/>
    <mergeCell ref="G14:G15"/>
    <mergeCell ref="S5:S6"/>
    <mergeCell ref="S8:S9"/>
    <mergeCell ref="M5:M6"/>
    <mergeCell ref="D23:D24"/>
    <mergeCell ref="D20:D21"/>
    <mergeCell ref="D17:D18"/>
    <mergeCell ref="D14:D15"/>
    <mergeCell ref="D8:D9"/>
    <mergeCell ref="J8:J9"/>
    <mergeCell ref="J23:J24"/>
    <mergeCell ref="B20:B21"/>
    <mergeCell ref="B23:B24"/>
    <mergeCell ref="M23:M24"/>
    <mergeCell ref="M20:M21"/>
    <mergeCell ref="M17:M18"/>
    <mergeCell ref="M11:M12"/>
    <mergeCell ref="D11:D12"/>
    <mergeCell ref="G23:G24"/>
    <mergeCell ref="G20:G21"/>
    <mergeCell ref="G17:G18"/>
  </mergeCells>
  <conditionalFormatting sqref="H5 K5 N5 Q5 T5 W5 E8 K8 N8 Q8 T8 W8 W11 T11 Q11 N11 H11 E11 E14 H14 K14 Q14 T14 W14 W17 T17 N17 K17 H17 E17 E20 H20 K20 N20 Q20 W20 T23 Q23 N23 K23 H23 E23">
    <cfRule type="cellIs" priority="1" dxfId="1" operator="greaterThan" stopIfTrue="1">
      <formula>E6</formula>
    </cfRule>
    <cfRule type="cellIs" priority="2" dxfId="0" operator="equal" stopIfTrue="1">
      <formula>E6</formula>
    </cfRule>
  </conditionalFormatting>
  <conditionalFormatting sqref="H6 K6 N6 Q6 T6 W6 E9 E12 E15 E18 E21 E24 H24 H21 H18 H15 H12 K9 K15 K18 K21 K24 N24 N21 N18 Q21 Q24 T24 W21 W18 W15 W12 W9 T9 T12 T15 T18 Q15 Q12 Q9 N9 N12">
    <cfRule type="cellIs" priority="3" dxfId="1" operator="lessThan" stopIfTrue="1">
      <formula>E5</formula>
    </cfRule>
    <cfRule type="cellIs" priority="4" dxfId="0" operator="equal" stopIfTrue="1">
      <formula>E5</formula>
    </cfRule>
  </conditionalFormatting>
  <conditionalFormatting sqref="G5:G6 J5:J6 M5:M6 P5:P6 S5:S6 V5:V6 D8:D9 D11:D12 D14:D15 D17:D18 D20:D21 D23:D24 G23:G24 G20:G21 G17:G18 G14:G15 G11:G12 J14:J15 J17:J18 J20:J21 J23:J24 M23:M24 M20:M21 M17:M18 P20:P21 P23:P24 S23:S24 V20:V21 V17:V18 S17:S18 S14:S15 P14:P15 V14:V15 V11:V12 S11:S12 P11:P12 M11:M12 M8:M9 J8:J9 P8:P9 S8:S9 V8:V9">
    <cfRule type="cellIs" priority="5" dxfId="1" operator="equal" stopIfTrue="1">
      <formula>"W"</formula>
    </cfRule>
    <cfRule type="cellIs" priority="6" dxfId="0" operator="equal" stopIfTrue="1">
      <formula>"D"</formula>
    </cfRule>
  </conditionalFormatting>
  <printOptions horizontalCentered="1"/>
  <pageMargins left="0.1968503937007874" right="0.1968503937007874" top="0.984251968503937" bottom="0.984251968503937" header="0.5118110236220472" footer="0.5118110236220472"/>
  <pageSetup fitToHeight="1" fitToWidth="1" horizontalDpi="300" verticalDpi="300" orientation="landscape" paperSize="9" scale="62" r:id="rId3"/>
  <drawing r:id="rId2"/>
  <legacyDrawing r:id="rId1"/>
</worksheet>
</file>

<file path=xl/worksheets/sheet21.xml><?xml version="1.0" encoding="utf-8"?>
<worksheet xmlns="http://schemas.openxmlformats.org/spreadsheetml/2006/main" xmlns:r="http://schemas.openxmlformats.org/officeDocument/2006/relationships">
  <sheetPr codeName="Sheet17"/>
  <dimension ref="A1:V252"/>
  <sheetViews>
    <sheetView showGridLines="0" showZeros="0" zoomScale="50" zoomScaleNormal="50" zoomScalePageLayoutView="0" workbookViewId="0" topLeftCell="A166">
      <selection activeCell="C187" sqref="C187"/>
    </sheetView>
  </sheetViews>
  <sheetFormatPr defaultColWidth="9.140625" defaultRowHeight="12.75"/>
  <cols>
    <col min="1" max="1" width="1.57421875" style="0" customWidth="1"/>
    <col min="2" max="2" width="24.421875" style="0" customWidth="1"/>
    <col min="3" max="3" width="6.140625" style="0" customWidth="1"/>
    <col min="4" max="4" width="46.28125" style="0" customWidth="1"/>
    <col min="5" max="5" width="1.57421875" style="0" customWidth="1"/>
    <col min="7" max="7" width="9.140625" style="0" hidden="1" customWidth="1"/>
  </cols>
  <sheetData>
    <row r="1" spans="1:5" ht="13.5" customHeight="1" thickTop="1">
      <c r="A1" s="35"/>
      <c r="B1" s="36"/>
      <c r="C1" s="36"/>
      <c r="D1" s="36"/>
      <c r="E1" s="37"/>
    </row>
    <row r="2" spans="1:7" ht="21" customHeight="1">
      <c r="A2" s="38"/>
      <c r="B2" s="34" t="str">
        <f>$G$2</f>
        <v>Section 1</v>
      </c>
      <c r="D2" s="47" t="s">
        <v>72</v>
      </c>
      <c r="E2" s="39"/>
      <c r="G2" t="s">
        <v>15</v>
      </c>
    </row>
    <row r="3" spans="1:7" ht="12.75" customHeight="1">
      <c r="A3" s="38"/>
      <c r="E3" s="39"/>
      <c r="G3" s="72">
        <f>'7 Players'!B5</f>
        <v>0</v>
      </c>
    </row>
    <row r="4" spans="1:7" ht="12.75" customHeight="1">
      <c r="A4" s="38"/>
      <c r="C4" s="40" t="s">
        <v>17</v>
      </c>
      <c r="D4" s="40" t="s">
        <v>4</v>
      </c>
      <c r="E4" s="39"/>
      <c r="G4" s="72">
        <f>'7 Players'!B8</f>
        <v>0</v>
      </c>
    </row>
    <row r="5" spans="1:22" ht="21" customHeight="1">
      <c r="A5" s="38"/>
      <c r="B5" s="33">
        <f>$G$5</f>
        <v>0</v>
      </c>
      <c r="C5" s="28"/>
      <c r="D5" s="28"/>
      <c r="E5" s="39"/>
      <c r="G5" s="72">
        <f>'7 Players'!B11</f>
        <v>0</v>
      </c>
      <c r="J5" s="72"/>
      <c r="M5" s="72"/>
      <c r="P5" s="72"/>
      <c r="S5" s="72"/>
      <c r="V5" s="72"/>
    </row>
    <row r="6" spans="1:22" ht="12.75">
      <c r="A6" s="38"/>
      <c r="B6" s="41" t="s">
        <v>16</v>
      </c>
      <c r="E6" s="39"/>
      <c r="G6" s="72">
        <f>'7 Players'!B14</f>
        <v>0</v>
      </c>
      <c r="J6" s="72"/>
      <c r="M6" s="72"/>
      <c r="P6" s="72"/>
      <c r="S6" s="72"/>
      <c r="V6" s="72"/>
    </row>
    <row r="7" spans="1:7" ht="21" customHeight="1">
      <c r="A7" s="38"/>
      <c r="B7" s="33">
        <f>$G$8</f>
        <v>0</v>
      </c>
      <c r="C7" s="28"/>
      <c r="D7" s="28"/>
      <c r="E7" s="39"/>
      <c r="G7" s="72">
        <f>'7 Players'!B17</f>
        <v>0</v>
      </c>
    </row>
    <row r="8" spans="1:7" ht="7.5" customHeight="1">
      <c r="A8" s="38"/>
      <c r="E8" s="39"/>
      <c r="G8" s="72">
        <f>'7 Players'!B20</f>
        <v>0</v>
      </c>
    </row>
    <row r="9" spans="1:7" ht="12.75">
      <c r="A9" s="38"/>
      <c r="B9" s="46" t="s">
        <v>30</v>
      </c>
      <c r="C9" s="172">
        <f>$G$3</f>
        <v>0</v>
      </c>
      <c r="D9" s="172"/>
      <c r="E9" s="39"/>
      <c r="G9" s="72">
        <f>'7 Players'!B23</f>
        <v>0</v>
      </c>
    </row>
    <row r="10" spans="1:5" ht="12.75">
      <c r="A10" s="38"/>
      <c r="E10" s="39"/>
    </row>
    <row r="11" spans="1:5" ht="12.75">
      <c r="A11" s="38"/>
      <c r="B11" s="32" t="s">
        <v>18</v>
      </c>
      <c r="C11" s="29"/>
      <c r="D11" s="30"/>
      <c r="E11" s="39"/>
    </row>
    <row r="12" spans="1:5" ht="13.5" customHeight="1" thickBot="1">
      <c r="A12" s="42"/>
      <c r="B12" s="43"/>
      <c r="C12" s="43"/>
      <c r="D12" s="43"/>
      <c r="E12" s="44"/>
    </row>
    <row r="13" spans="1:5" ht="13.5" customHeight="1" thickTop="1">
      <c r="A13" s="35"/>
      <c r="B13" s="36"/>
      <c r="C13" s="36"/>
      <c r="D13" s="36"/>
      <c r="E13" s="37"/>
    </row>
    <row r="14" spans="1:5" ht="21" customHeight="1">
      <c r="A14" s="38"/>
      <c r="B14" s="34" t="str">
        <f>$G$2</f>
        <v>Section 1</v>
      </c>
      <c r="D14" s="47" t="s">
        <v>53</v>
      </c>
      <c r="E14" s="39"/>
    </row>
    <row r="15" spans="1:7" ht="12.75" customHeight="1">
      <c r="A15" s="38"/>
      <c r="E15" s="39"/>
      <c r="G15" s="72"/>
    </row>
    <row r="16" spans="1:7" ht="12.75" customHeight="1">
      <c r="A16" s="38"/>
      <c r="C16" s="40" t="s">
        <v>17</v>
      </c>
      <c r="D16" s="40" t="s">
        <v>4</v>
      </c>
      <c r="E16" s="39"/>
      <c r="G16" s="72"/>
    </row>
    <row r="17" spans="1:5" ht="21" customHeight="1">
      <c r="A17" s="38"/>
      <c r="B17" s="33">
        <f>$G$3</f>
        <v>0</v>
      </c>
      <c r="C17" s="28"/>
      <c r="D17" s="28"/>
      <c r="E17" s="39"/>
    </row>
    <row r="18" spans="1:5" ht="12.75">
      <c r="A18" s="38"/>
      <c r="B18" s="41" t="s">
        <v>16</v>
      </c>
      <c r="E18" s="39"/>
    </row>
    <row r="19" spans="1:5" ht="21" customHeight="1">
      <c r="A19" s="38"/>
      <c r="B19" s="33">
        <f>$G$5</f>
        <v>0</v>
      </c>
      <c r="C19" s="28"/>
      <c r="D19" s="28"/>
      <c r="E19" s="39"/>
    </row>
    <row r="20" spans="1:7" ht="7.5" customHeight="1">
      <c r="A20" s="38"/>
      <c r="E20" s="39"/>
      <c r="G20" s="72"/>
    </row>
    <row r="21" spans="1:7" ht="12.75">
      <c r="A21" s="38"/>
      <c r="B21" s="46" t="s">
        <v>30</v>
      </c>
      <c r="C21" s="172">
        <f>$G$9</f>
        <v>0</v>
      </c>
      <c r="D21" s="172"/>
      <c r="E21" s="39"/>
      <c r="G21" s="72"/>
    </row>
    <row r="22" spans="1:5" ht="12.75">
      <c r="A22" s="38"/>
      <c r="E22" s="39"/>
    </row>
    <row r="23" spans="1:5" ht="12.75">
      <c r="A23" s="38"/>
      <c r="B23" s="32" t="s">
        <v>18</v>
      </c>
      <c r="C23" s="29"/>
      <c r="D23" s="30"/>
      <c r="E23" s="39"/>
    </row>
    <row r="24" spans="1:5" ht="13.5" customHeight="1" thickBot="1">
      <c r="A24" s="42"/>
      <c r="B24" s="43"/>
      <c r="C24" s="43"/>
      <c r="D24" s="43"/>
      <c r="E24" s="44"/>
    </row>
    <row r="25" spans="1:5" ht="13.5" customHeight="1" thickTop="1">
      <c r="A25" s="35"/>
      <c r="B25" s="36"/>
      <c r="C25" s="36"/>
      <c r="D25" s="36"/>
      <c r="E25" s="37"/>
    </row>
    <row r="26" spans="1:5" ht="21" customHeight="1">
      <c r="A26" s="38"/>
      <c r="B26" s="34" t="str">
        <f>$G$2</f>
        <v>Section 1</v>
      </c>
      <c r="D26" s="47" t="s">
        <v>81</v>
      </c>
      <c r="E26" s="39"/>
    </row>
    <row r="27" spans="1:7" ht="12.75" customHeight="1">
      <c r="A27" s="38"/>
      <c r="E27" s="39"/>
      <c r="G27" s="72"/>
    </row>
    <row r="28" spans="1:7" ht="12.75" customHeight="1">
      <c r="A28" s="38"/>
      <c r="C28" s="40" t="s">
        <v>17</v>
      </c>
      <c r="D28" s="40" t="s">
        <v>4</v>
      </c>
      <c r="E28" s="39"/>
      <c r="G28" s="72"/>
    </row>
    <row r="29" spans="1:5" ht="21" customHeight="1">
      <c r="A29" s="38"/>
      <c r="B29" s="33">
        <f>$G$8</f>
        <v>0</v>
      </c>
      <c r="C29" s="28"/>
      <c r="D29" s="28"/>
      <c r="E29" s="39"/>
    </row>
    <row r="30" spans="1:5" ht="12.75">
      <c r="A30" s="38"/>
      <c r="B30" s="41" t="s">
        <v>16</v>
      </c>
      <c r="E30" s="39"/>
    </row>
    <row r="31" spans="1:5" ht="21" customHeight="1">
      <c r="A31" s="38"/>
      <c r="B31" s="33">
        <f>$G$9</f>
        <v>0</v>
      </c>
      <c r="C31" s="28"/>
      <c r="D31" s="28"/>
      <c r="E31" s="39"/>
    </row>
    <row r="32" spans="1:7" ht="7.5" customHeight="1">
      <c r="A32" s="38"/>
      <c r="E32" s="39"/>
      <c r="G32" s="72"/>
    </row>
    <row r="33" spans="1:7" ht="12.75">
      <c r="A33" s="38"/>
      <c r="B33" s="46" t="s">
        <v>30</v>
      </c>
      <c r="C33" s="172">
        <f>$G$7</f>
        <v>0</v>
      </c>
      <c r="D33" s="172"/>
      <c r="E33" s="39"/>
      <c r="G33" s="72"/>
    </row>
    <row r="34" spans="1:5" ht="12.75">
      <c r="A34" s="38"/>
      <c r="E34" s="39"/>
    </row>
    <row r="35" spans="1:5" ht="12.75">
      <c r="A35" s="38"/>
      <c r="B35" s="32" t="s">
        <v>18</v>
      </c>
      <c r="C35" s="29"/>
      <c r="D35" s="30"/>
      <c r="E35" s="39"/>
    </row>
    <row r="36" spans="1:5" ht="13.5" customHeight="1" thickBot="1">
      <c r="A36" s="42"/>
      <c r="B36" s="43"/>
      <c r="C36" s="43"/>
      <c r="D36" s="43"/>
      <c r="E36" s="44"/>
    </row>
    <row r="37" spans="1:5" ht="13.5" customHeight="1" thickTop="1">
      <c r="A37" s="35"/>
      <c r="B37" s="36"/>
      <c r="C37" s="36"/>
      <c r="D37" s="36"/>
      <c r="E37" s="37"/>
    </row>
    <row r="38" spans="1:5" ht="21" customHeight="1">
      <c r="A38" s="38"/>
      <c r="B38" s="34" t="str">
        <f>$G$2</f>
        <v>Section 1</v>
      </c>
      <c r="D38" s="47" t="s">
        <v>87</v>
      </c>
      <c r="E38" s="39"/>
    </row>
    <row r="39" spans="1:5" ht="12.75" customHeight="1">
      <c r="A39" s="38"/>
      <c r="E39" s="39"/>
    </row>
    <row r="40" spans="1:5" ht="12.75" customHeight="1">
      <c r="A40" s="38"/>
      <c r="C40" s="40" t="s">
        <v>17</v>
      </c>
      <c r="D40" s="40" t="s">
        <v>4</v>
      </c>
      <c r="E40" s="39"/>
    </row>
    <row r="41" spans="1:5" ht="21" customHeight="1">
      <c r="A41" s="38"/>
      <c r="B41" s="33">
        <f>$G$6</f>
        <v>0</v>
      </c>
      <c r="C41" s="28"/>
      <c r="D41" s="28"/>
      <c r="E41" s="39"/>
    </row>
    <row r="42" spans="1:5" ht="12.75">
      <c r="A42" s="38"/>
      <c r="B42" s="41" t="s">
        <v>16</v>
      </c>
      <c r="E42" s="39"/>
    </row>
    <row r="43" spans="1:5" ht="21" customHeight="1">
      <c r="A43" s="38"/>
      <c r="B43" s="33">
        <f>$G$7</f>
        <v>0</v>
      </c>
      <c r="C43" s="28"/>
      <c r="D43" s="28"/>
      <c r="E43" s="39"/>
    </row>
    <row r="44" spans="1:7" ht="7.5" customHeight="1">
      <c r="A44" s="38"/>
      <c r="E44" s="39"/>
      <c r="G44" s="72" t="str">
        <f>'7 Players'!B34</f>
        <v>Game 7</v>
      </c>
    </row>
    <row r="45" spans="1:7" ht="12.75">
      <c r="A45" s="38"/>
      <c r="B45" s="46" t="s">
        <v>30</v>
      </c>
      <c r="C45" s="172">
        <f>$G$8</f>
        <v>0</v>
      </c>
      <c r="D45" s="172"/>
      <c r="E45" s="39"/>
      <c r="G45" s="72" t="str">
        <f>'7 Players'!B37</f>
        <v>Game 10</v>
      </c>
    </row>
    <row r="46" spans="1:5" ht="12.75">
      <c r="A46" s="38"/>
      <c r="E46" s="39"/>
    </row>
    <row r="47" spans="1:5" ht="12.75">
      <c r="A47" s="38"/>
      <c r="B47" s="32" t="s">
        <v>18</v>
      </c>
      <c r="C47" s="29"/>
      <c r="D47" s="30"/>
      <c r="E47" s="39"/>
    </row>
    <row r="48" spans="1:5" ht="13.5" customHeight="1" thickBot="1">
      <c r="A48" s="42"/>
      <c r="B48" s="43"/>
      <c r="C48" s="43"/>
      <c r="D48" s="43"/>
      <c r="E48" s="44"/>
    </row>
    <row r="49" spans="1:5" ht="13.5" customHeight="1" thickTop="1">
      <c r="A49" s="35"/>
      <c r="B49" s="36"/>
      <c r="C49" s="36"/>
      <c r="D49" s="36"/>
      <c r="E49" s="37"/>
    </row>
    <row r="50" spans="1:5" ht="21" customHeight="1">
      <c r="A50" s="38"/>
      <c r="B50" s="34" t="str">
        <f>$G$2</f>
        <v>Section 1</v>
      </c>
      <c r="D50" s="47" t="s">
        <v>73</v>
      </c>
      <c r="E50" s="39"/>
    </row>
    <row r="51" spans="1:5" ht="12.75" customHeight="1">
      <c r="A51" s="38"/>
      <c r="E51" s="39"/>
    </row>
    <row r="52" spans="1:5" ht="12.75" customHeight="1">
      <c r="A52" s="38"/>
      <c r="C52" s="40" t="s">
        <v>17</v>
      </c>
      <c r="D52" s="40" t="s">
        <v>4</v>
      </c>
      <c r="E52" s="39"/>
    </row>
    <row r="53" spans="1:5" ht="21" customHeight="1">
      <c r="A53" s="38"/>
      <c r="B53" s="33">
        <f>$G$6</f>
        <v>0</v>
      </c>
      <c r="C53" s="28"/>
      <c r="D53" s="28"/>
      <c r="E53" s="39"/>
    </row>
    <row r="54" spans="1:5" ht="12.75">
      <c r="A54" s="38"/>
      <c r="B54" s="41" t="s">
        <v>16</v>
      </c>
      <c r="E54" s="39"/>
    </row>
    <row r="55" spans="1:5" ht="21" customHeight="1">
      <c r="A55" s="38"/>
      <c r="B55" s="33">
        <f>$G$9</f>
        <v>0</v>
      </c>
      <c r="C55" s="28"/>
      <c r="D55" s="28"/>
      <c r="E55" s="39"/>
    </row>
    <row r="56" spans="1:7" ht="7.5" customHeight="1">
      <c r="A56" s="38"/>
      <c r="E56" s="39"/>
      <c r="G56" s="72" t="str">
        <f>'7 Players'!B46</f>
        <v>Game 19</v>
      </c>
    </row>
    <row r="57" spans="1:7" ht="12.75">
      <c r="A57" s="38"/>
      <c r="B57" s="46" t="s">
        <v>30</v>
      </c>
      <c r="C57" s="172">
        <f>$G$4</f>
        <v>0</v>
      </c>
      <c r="D57" s="172"/>
      <c r="E57" s="39"/>
      <c r="G57" s="72">
        <f>'7 Players'!B49</f>
        <v>0</v>
      </c>
    </row>
    <row r="58" spans="1:5" ht="12.75">
      <c r="A58" s="38"/>
      <c r="E58" s="39"/>
    </row>
    <row r="59" spans="1:5" ht="12.75">
      <c r="A59" s="38"/>
      <c r="B59" s="32" t="s">
        <v>18</v>
      </c>
      <c r="C59" s="29"/>
      <c r="D59" s="30"/>
      <c r="E59" s="39"/>
    </row>
    <row r="60" spans="1:5" ht="13.5" customHeight="1" thickBot="1">
      <c r="A60" s="42"/>
      <c r="B60" s="43"/>
      <c r="C60" s="43"/>
      <c r="D60" s="43"/>
      <c r="E60" s="44"/>
    </row>
    <row r="61" spans="1:5" ht="13.5" customHeight="1" thickTop="1">
      <c r="A61" s="35"/>
      <c r="B61" s="36"/>
      <c r="C61" s="36"/>
      <c r="D61" s="36"/>
      <c r="E61" s="37"/>
    </row>
    <row r="62" spans="1:5" ht="21" customHeight="1">
      <c r="A62" s="38"/>
      <c r="B62" s="34" t="str">
        <f>$G$2</f>
        <v>Section 1</v>
      </c>
      <c r="D62" s="47" t="s">
        <v>76</v>
      </c>
      <c r="E62" s="39"/>
    </row>
    <row r="63" spans="1:5" ht="12.75" customHeight="1">
      <c r="A63" s="38"/>
      <c r="E63" s="39"/>
    </row>
    <row r="64" spans="1:5" ht="12.75" customHeight="1">
      <c r="A64" s="38"/>
      <c r="C64" s="40" t="s">
        <v>17</v>
      </c>
      <c r="D64" s="40" t="s">
        <v>4</v>
      </c>
      <c r="E64" s="39"/>
    </row>
    <row r="65" spans="1:5" ht="21" customHeight="1">
      <c r="A65" s="38"/>
      <c r="B65" s="33">
        <f>$G$4</f>
        <v>0</v>
      </c>
      <c r="C65" s="28"/>
      <c r="D65" s="28"/>
      <c r="E65" s="39"/>
    </row>
    <row r="66" spans="1:5" ht="12.75">
      <c r="A66" s="38"/>
      <c r="B66" s="41" t="s">
        <v>16</v>
      </c>
      <c r="E66" s="39"/>
    </row>
    <row r="67" spans="1:5" ht="21" customHeight="1">
      <c r="A67" s="38"/>
      <c r="B67" s="33">
        <f>$G$6</f>
        <v>0</v>
      </c>
      <c r="C67" s="28"/>
      <c r="D67" s="28"/>
      <c r="E67" s="39"/>
    </row>
    <row r="68" spans="1:7" ht="7.5" customHeight="1">
      <c r="A68" s="38"/>
      <c r="E68" s="39"/>
      <c r="G68" s="72">
        <f>'7 Players'!B50</f>
        <v>0</v>
      </c>
    </row>
    <row r="69" spans="1:7" ht="12.75">
      <c r="A69" s="38"/>
      <c r="B69" s="46" t="s">
        <v>30</v>
      </c>
      <c r="C69" s="172">
        <f>$G$5</f>
        <v>0</v>
      </c>
      <c r="D69" s="172"/>
      <c r="E69" s="39"/>
      <c r="G69" s="72">
        <f>'7 Players'!B53</f>
        <v>0</v>
      </c>
    </row>
    <row r="70" spans="1:5" ht="12.75">
      <c r="A70" s="38"/>
      <c r="E70" s="39"/>
    </row>
    <row r="71" spans="1:5" ht="12.75">
      <c r="A71" s="38"/>
      <c r="B71" s="32" t="s">
        <v>18</v>
      </c>
      <c r="C71" s="29"/>
      <c r="D71" s="30"/>
      <c r="E71" s="39"/>
    </row>
    <row r="72" spans="1:5" ht="13.5" customHeight="1" thickBot="1">
      <c r="A72" s="42"/>
      <c r="B72" s="43"/>
      <c r="C72" s="43"/>
      <c r="D72" s="43"/>
      <c r="E72" s="44"/>
    </row>
    <row r="73" spans="1:5" ht="13.5" customHeight="1" thickTop="1">
      <c r="A73" s="35"/>
      <c r="B73" s="36"/>
      <c r="C73" s="36"/>
      <c r="D73" s="36"/>
      <c r="E73" s="37"/>
    </row>
    <row r="74" spans="1:5" ht="21" customHeight="1">
      <c r="A74" s="38"/>
      <c r="B74" s="34" t="str">
        <f>$G$2</f>
        <v>Section 1</v>
      </c>
      <c r="D74" s="47" t="s">
        <v>82</v>
      </c>
      <c r="E74" s="39"/>
    </row>
    <row r="75" spans="1:5" ht="12.75" customHeight="1">
      <c r="A75" s="38"/>
      <c r="E75" s="39"/>
    </row>
    <row r="76" spans="1:5" ht="12.75" customHeight="1">
      <c r="A76" s="38"/>
      <c r="C76" s="40" t="s">
        <v>17</v>
      </c>
      <c r="D76" s="40" t="s">
        <v>4</v>
      </c>
      <c r="E76" s="39"/>
    </row>
    <row r="77" spans="1:5" ht="21" customHeight="1">
      <c r="A77" s="38"/>
      <c r="B77" s="33">
        <f>$G$3</f>
        <v>0</v>
      </c>
      <c r="C77" s="28"/>
      <c r="D77" s="28"/>
      <c r="E77" s="39"/>
    </row>
    <row r="78" spans="1:5" ht="12.75">
      <c r="A78" s="38"/>
      <c r="B78" s="41" t="s">
        <v>16</v>
      </c>
      <c r="E78" s="39"/>
    </row>
    <row r="79" spans="1:5" ht="21" customHeight="1">
      <c r="A79" s="38"/>
      <c r="B79" s="33">
        <f>$G$7</f>
        <v>0</v>
      </c>
      <c r="C79" s="28"/>
      <c r="D79" s="28"/>
      <c r="E79" s="39"/>
    </row>
    <row r="80" spans="1:7" ht="7.5" customHeight="1">
      <c r="A80" s="38"/>
      <c r="E80" s="39"/>
      <c r="G80" s="72">
        <f>'7 Players'!B62</f>
        <v>0</v>
      </c>
    </row>
    <row r="81" spans="1:7" ht="12.75">
      <c r="A81" s="38"/>
      <c r="B81" s="46" t="s">
        <v>30</v>
      </c>
      <c r="C81" s="172">
        <f>$G$9</f>
        <v>0</v>
      </c>
      <c r="D81" s="172"/>
      <c r="E81" s="39"/>
      <c r="G81" s="72">
        <f>'7 Players'!B65</f>
        <v>0</v>
      </c>
    </row>
    <row r="82" spans="1:5" ht="12.75">
      <c r="A82" s="38"/>
      <c r="E82" s="39"/>
    </row>
    <row r="83" spans="1:5" ht="12.75">
      <c r="A83" s="38"/>
      <c r="B83" s="32" t="s">
        <v>18</v>
      </c>
      <c r="C83" s="29"/>
      <c r="D83" s="30"/>
      <c r="E83" s="39"/>
    </row>
    <row r="84" spans="1:5" ht="13.5" customHeight="1" thickBot="1">
      <c r="A84" s="42"/>
      <c r="B84" s="43"/>
      <c r="C84" s="43"/>
      <c r="D84" s="43"/>
      <c r="E84" s="44"/>
    </row>
    <row r="85" spans="1:5" ht="13.5" customHeight="1" thickTop="1">
      <c r="A85" s="35"/>
      <c r="B85" s="36"/>
      <c r="C85" s="36"/>
      <c r="D85" s="36"/>
      <c r="E85" s="37"/>
    </row>
    <row r="86" spans="1:5" ht="21" customHeight="1">
      <c r="A86" s="38"/>
      <c r="B86" s="34" t="str">
        <f>$G$2</f>
        <v>Section 1</v>
      </c>
      <c r="D86" s="47" t="s">
        <v>88</v>
      </c>
      <c r="E86" s="39"/>
    </row>
    <row r="87" spans="1:5" ht="12.75" customHeight="1">
      <c r="A87" s="38"/>
      <c r="E87" s="39"/>
    </row>
    <row r="88" spans="1:5" ht="12.75" customHeight="1">
      <c r="A88" s="38"/>
      <c r="C88" s="40" t="s">
        <v>17</v>
      </c>
      <c r="D88" s="40" t="s">
        <v>4</v>
      </c>
      <c r="E88" s="39"/>
    </row>
    <row r="89" spans="1:5" ht="21" customHeight="1">
      <c r="A89" s="38"/>
      <c r="B89" s="33">
        <f>$G$5</f>
        <v>0</v>
      </c>
      <c r="C89" s="28"/>
      <c r="D89" s="28"/>
      <c r="E89" s="39"/>
    </row>
    <row r="90" spans="1:5" ht="12.75">
      <c r="A90" s="38"/>
      <c r="B90" s="41" t="s">
        <v>16</v>
      </c>
      <c r="E90" s="39"/>
    </row>
    <row r="91" spans="1:5" ht="21" customHeight="1">
      <c r="A91" s="38"/>
      <c r="B91" s="33">
        <f>$G$9</f>
        <v>0</v>
      </c>
      <c r="C91" s="28"/>
      <c r="D91" s="28"/>
      <c r="E91" s="39"/>
    </row>
    <row r="92" spans="1:7" ht="7.5" customHeight="1">
      <c r="A92" s="38"/>
      <c r="E92" s="39"/>
      <c r="G92" s="72">
        <f>'7 Players'!B74</f>
        <v>0</v>
      </c>
    </row>
    <row r="93" spans="1:7" ht="12.75">
      <c r="A93" s="38"/>
      <c r="B93" s="46" t="s">
        <v>30</v>
      </c>
      <c r="C93" s="172">
        <f>$G$6</f>
        <v>0</v>
      </c>
      <c r="D93" s="172"/>
      <c r="E93" s="39"/>
      <c r="G93" s="72">
        <f>'7 Players'!B77</f>
        <v>0</v>
      </c>
    </row>
    <row r="94" spans="1:5" ht="12.75">
      <c r="A94" s="38"/>
      <c r="E94" s="39"/>
    </row>
    <row r="95" spans="1:5" ht="12.75">
      <c r="A95" s="38"/>
      <c r="B95" s="32" t="s">
        <v>18</v>
      </c>
      <c r="C95" s="29"/>
      <c r="D95" s="30"/>
      <c r="E95" s="39"/>
    </row>
    <row r="96" spans="1:5" ht="13.5" customHeight="1" thickBot="1">
      <c r="A96" s="42"/>
      <c r="B96" s="43"/>
      <c r="C96" s="43"/>
      <c r="D96" s="43"/>
      <c r="E96" s="44"/>
    </row>
    <row r="97" spans="1:5" ht="13.5" customHeight="1" thickTop="1">
      <c r="A97" s="35"/>
      <c r="B97" s="36"/>
      <c r="C97" s="36"/>
      <c r="D97" s="36"/>
      <c r="E97" s="37"/>
    </row>
    <row r="98" spans="1:5" ht="21" customHeight="1">
      <c r="A98" s="38"/>
      <c r="B98" s="34" t="str">
        <f>$G$2</f>
        <v>Section 1</v>
      </c>
      <c r="D98" s="47" t="s">
        <v>49</v>
      </c>
      <c r="E98" s="39"/>
    </row>
    <row r="99" spans="1:5" ht="12.75" customHeight="1">
      <c r="A99" s="38"/>
      <c r="E99" s="39"/>
    </row>
    <row r="100" spans="1:5" ht="12.75" customHeight="1">
      <c r="A100" s="38"/>
      <c r="C100" s="40" t="s">
        <v>17</v>
      </c>
      <c r="D100" s="40" t="s">
        <v>4</v>
      </c>
      <c r="E100" s="39"/>
    </row>
    <row r="101" spans="1:5" ht="21" customHeight="1">
      <c r="A101" s="38"/>
      <c r="B101" s="33">
        <f>$G$5</f>
        <v>0</v>
      </c>
      <c r="C101" s="28"/>
      <c r="D101" s="28"/>
      <c r="E101" s="39"/>
    </row>
    <row r="102" spans="1:5" ht="12.75">
      <c r="A102" s="38"/>
      <c r="B102" s="41" t="s">
        <v>16</v>
      </c>
      <c r="E102" s="39"/>
    </row>
    <row r="103" spans="1:5" ht="21" customHeight="1">
      <c r="A103" s="38"/>
      <c r="B103" s="33">
        <f>$G$7</f>
        <v>0</v>
      </c>
      <c r="C103" s="28"/>
      <c r="D103" s="28"/>
      <c r="E103" s="39"/>
    </row>
    <row r="104" spans="1:7" ht="7.5" customHeight="1">
      <c r="A104" s="38"/>
      <c r="E104" s="39"/>
      <c r="G104" s="72">
        <f>'7 Players'!B86</f>
        <v>0</v>
      </c>
    </row>
    <row r="105" spans="1:7" ht="12.75">
      <c r="A105" s="38"/>
      <c r="B105" s="46" t="s">
        <v>30</v>
      </c>
      <c r="C105" s="172">
        <f>$G$8</f>
        <v>0</v>
      </c>
      <c r="D105" s="172"/>
      <c r="E105" s="39"/>
      <c r="G105" s="72">
        <f>'7 Players'!B89</f>
        <v>0</v>
      </c>
    </row>
    <row r="106" spans="1:5" ht="12.75">
      <c r="A106" s="38"/>
      <c r="E106" s="39"/>
    </row>
    <row r="107" spans="1:5" ht="12.75">
      <c r="A107" s="38"/>
      <c r="B107" s="32" t="s">
        <v>18</v>
      </c>
      <c r="C107" s="29"/>
      <c r="D107" s="30"/>
      <c r="E107" s="39"/>
    </row>
    <row r="108" spans="1:5" ht="13.5" customHeight="1" thickBot="1">
      <c r="A108" s="42"/>
      <c r="B108" s="43"/>
      <c r="C108" s="43"/>
      <c r="D108" s="43"/>
      <c r="E108" s="44"/>
    </row>
    <row r="109" spans="1:5" ht="13.5" customHeight="1" thickTop="1">
      <c r="A109" s="35"/>
      <c r="B109" s="36"/>
      <c r="C109" s="36"/>
      <c r="D109" s="36"/>
      <c r="E109" s="37"/>
    </row>
    <row r="110" spans="1:5" ht="21" customHeight="1">
      <c r="A110" s="38"/>
      <c r="B110" s="34" t="str">
        <f>$G$2</f>
        <v>Section 1</v>
      </c>
      <c r="D110" s="47" t="s">
        <v>77</v>
      </c>
      <c r="E110" s="39"/>
    </row>
    <row r="111" spans="1:5" ht="12.75" customHeight="1">
      <c r="A111" s="38"/>
      <c r="E111" s="39"/>
    </row>
    <row r="112" spans="1:5" ht="12.75" customHeight="1">
      <c r="A112" s="38"/>
      <c r="C112" s="40" t="s">
        <v>17</v>
      </c>
      <c r="D112" s="40" t="s">
        <v>4</v>
      </c>
      <c r="E112" s="39"/>
    </row>
    <row r="113" spans="1:5" ht="21" customHeight="1">
      <c r="A113" s="38"/>
      <c r="B113" s="33">
        <f>$G$7</f>
        <v>0</v>
      </c>
      <c r="C113" s="28"/>
      <c r="D113" s="28"/>
      <c r="E113" s="39"/>
    </row>
    <row r="114" spans="1:5" ht="12.75">
      <c r="A114" s="38"/>
      <c r="B114" s="41" t="s">
        <v>16</v>
      </c>
      <c r="E114" s="39"/>
    </row>
    <row r="115" spans="1:5" ht="21" customHeight="1">
      <c r="A115" s="38"/>
      <c r="B115" s="33">
        <f>$G$8</f>
        <v>0</v>
      </c>
      <c r="C115" s="28"/>
      <c r="D115" s="28"/>
      <c r="E115" s="39"/>
    </row>
    <row r="116" spans="1:7" ht="7.5" customHeight="1">
      <c r="A116" s="38"/>
      <c r="E116" s="39"/>
      <c r="G116" s="72">
        <f>'7 Players'!B98</f>
        <v>0</v>
      </c>
    </row>
    <row r="117" spans="1:7" ht="12.75">
      <c r="A117" s="38"/>
      <c r="B117" s="46" t="s">
        <v>30</v>
      </c>
      <c r="C117" s="172">
        <f>$G$4</f>
        <v>0</v>
      </c>
      <c r="D117" s="172"/>
      <c r="E117" s="39"/>
      <c r="G117" s="72">
        <f>'7 Players'!B101</f>
        <v>0</v>
      </c>
    </row>
    <row r="118" spans="1:5" ht="12.75">
      <c r="A118" s="38"/>
      <c r="E118" s="39"/>
    </row>
    <row r="119" spans="1:5" ht="12.75">
      <c r="A119" s="38"/>
      <c r="B119" s="32" t="s">
        <v>18</v>
      </c>
      <c r="C119" s="29"/>
      <c r="D119" s="30"/>
      <c r="E119" s="39"/>
    </row>
    <row r="120" spans="1:5" ht="13.5" customHeight="1" thickBot="1">
      <c r="A120" s="42"/>
      <c r="B120" s="43"/>
      <c r="C120" s="43"/>
      <c r="D120" s="43"/>
      <c r="E120" s="44"/>
    </row>
    <row r="121" spans="1:5" ht="13.5" customHeight="1" thickTop="1">
      <c r="A121" s="35"/>
      <c r="B121" s="36"/>
      <c r="C121" s="36"/>
      <c r="D121" s="36"/>
      <c r="E121" s="37"/>
    </row>
    <row r="122" spans="1:5" ht="21" customHeight="1">
      <c r="A122" s="38"/>
      <c r="B122" s="34" t="str">
        <f>$G$2</f>
        <v>Section 1</v>
      </c>
      <c r="D122" s="47" t="s">
        <v>83</v>
      </c>
      <c r="E122" s="39"/>
    </row>
    <row r="123" spans="1:5" ht="12.75" customHeight="1">
      <c r="A123" s="38"/>
      <c r="E123" s="39"/>
    </row>
    <row r="124" spans="1:5" ht="12.75" customHeight="1">
      <c r="A124" s="38"/>
      <c r="C124" s="40" t="s">
        <v>17</v>
      </c>
      <c r="D124" s="40" t="s">
        <v>4</v>
      </c>
      <c r="E124" s="39"/>
    </row>
    <row r="125" spans="1:5" ht="21" customHeight="1">
      <c r="A125" s="38"/>
      <c r="B125" s="33">
        <f>$G$4</f>
        <v>0</v>
      </c>
      <c r="C125" s="28"/>
      <c r="D125" s="28"/>
      <c r="E125" s="39"/>
    </row>
    <row r="126" spans="1:5" ht="12.75">
      <c r="A126" s="38"/>
      <c r="B126" s="41" t="s">
        <v>16</v>
      </c>
      <c r="E126" s="39"/>
    </row>
    <row r="127" spans="1:5" ht="21" customHeight="1">
      <c r="A127" s="38"/>
      <c r="B127" s="33">
        <f>$G$5</f>
        <v>0</v>
      </c>
      <c r="C127" s="28"/>
      <c r="D127" s="28"/>
      <c r="E127" s="39"/>
    </row>
    <row r="128" spans="1:7" ht="7.5" customHeight="1">
      <c r="A128" s="38"/>
      <c r="E128" s="39"/>
      <c r="G128" s="72">
        <f>'7 Players'!B110</f>
        <v>0</v>
      </c>
    </row>
    <row r="129" spans="1:7" ht="12.75">
      <c r="A129" s="38"/>
      <c r="B129" s="46" t="s">
        <v>30</v>
      </c>
      <c r="C129" s="172">
        <f>$G$3</f>
        <v>0</v>
      </c>
      <c r="D129" s="172"/>
      <c r="E129" s="39"/>
      <c r="G129" s="72">
        <f>'7 Players'!B113</f>
        <v>0</v>
      </c>
    </row>
    <row r="130" spans="1:5" ht="12.75">
      <c r="A130" s="38"/>
      <c r="E130" s="39"/>
    </row>
    <row r="131" spans="1:5" ht="12.75">
      <c r="A131" s="38"/>
      <c r="B131" s="32" t="s">
        <v>18</v>
      </c>
      <c r="C131" s="29"/>
      <c r="D131" s="30"/>
      <c r="E131" s="39"/>
    </row>
    <row r="132" spans="1:5" ht="13.5" customHeight="1" thickBot="1">
      <c r="A132" s="42"/>
      <c r="B132" s="43"/>
      <c r="C132" s="43"/>
      <c r="D132" s="43"/>
      <c r="E132" s="44"/>
    </row>
    <row r="133" spans="1:5" ht="13.5" customHeight="1" thickTop="1">
      <c r="A133" s="35"/>
      <c r="B133" s="36"/>
      <c r="C133" s="36"/>
      <c r="D133" s="36"/>
      <c r="E133" s="37"/>
    </row>
    <row r="134" spans="1:5" ht="21" customHeight="1">
      <c r="A134" s="38"/>
      <c r="B134" s="34" t="str">
        <f>$G$2</f>
        <v>Section 1</v>
      </c>
      <c r="D134" s="47" t="s">
        <v>89</v>
      </c>
      <c r="E134" s="39"/>
    </row>
    <row r="135" spans="1:5" ht="12.75" customHeight="1">
      <c r="A135" s="38"/>
      <c r="E135" s="39"/>
    </row>
    <row r="136" spans="1:5" ht="12.75" customHeight="1">
      <c r="A136" s="38"/>
      <c r="C136" s="40" t="s">
        <v>17</v>
      </c>
      <c r="D136" s="40" t="s">
        <v>4</v>
      </c>
      <c r="E136" s="39"/>
    </row>
    <row r="137" spans="1:5" ht="21" customHeight="1">
      <c r="A137" s="38"/>
      <c r="B137" s="33">
        <f>$G$3</f>
        <v>0</v>
      </c>
      <c r="C137" s="28"/>
      <c r="D137" s="28"/>
      <c r="E137" s="39"/>
    </row>
    <row r="138" spans="1:5" ht="12.75">
      <c r="A138" s="38"/>
      <c r="B138" s="41" t="s">
        <v>16</v>
      </c>
      <c r="E138" s="39"/>
    </row>
    <row r="139" spans="1:5" ht="21" customHeight="1">
      <c r="A139" s="38"/>
      <c r="B139" s="33">
        <f>$G$4</f>
        <v>0</v>
      </c>
      <c r="C139" s="28"/>
      <c r="D139" s="28"/>
      <c r="E139" s="39"/>
    </row>
    <row r="140" spans="1:7" ht="7.5" customHeight="1">
      <c r="A140" s="38"/>
      <c r="E140" s="39"/>
      <c r="G140" s="72">
        <f>'7 Players'!B122</f>
        <v>0</v>
      </c>
    </row>
    <row r="141" spans="1:7" ht="12.75">
      <c r="A141" s="38"/>
      <c r="B141" s="46" t="s">
        <v>30</v>
      </c>
      <c r="C141" s="172">
        <f>$G$9</f>
        <v>0</v>
      </c>
      <c r="D141" s="172"/>
      <c r="E141" s="39"/>
      <c r="G141" s="72">
        <f>'7 Players'!B125</f>
        <v>0</v>
      </c>
    </row>
    <row r="142" spans="1:5" ht="12.75">
      <c r="A142" s="38"/>
      <c r="E142" s="39"/>
    </row>
    <row r="143" spans="1:5" ht="12.75">
      <c r="A143" s="38"/>
      <c r="B143" s="32" t="s">
        <v>18</v>
      </c>
      <c r="C143" s="29"/>
      <c r="D143" s="30"/>
      <c r="E143" s="39"/>
    </row>
    <row r="144" spans="1:5" ht="13.5" customHeight="1" thickBot="1">
      <c r="A144" s="42"/>
      <c r="B144" s="43"/>
      <c r="C144" s="43"/>
      <c r="D144" s="43"/>
      <c r="E144" s="44"/>
    </row>
    <row r="145" spans="1:5" ht="13.5" customHeight="1" thickTop="1">
      <c r="A145" s="35"/>
      <c r="B145" s="36"/>
      <c r="C145" s="36"/>
      <c r="D145" s="36"/>
      <c r="E145" s="37"/>
    </row>
    <row r="146" spans="1:5" ht="21" customHeight="1">
      <c r="A146" s="38"/>
      <c r="B146" s="34" t="str">
        <f>$G$2</f>
        <v>Section 1</v>
      </c>
      <c r="D146" s="47" t="s">
        <v>50</v>
      </c>
      <c r="E146" s="39"/>
    </row>
    <row r="147" spans="1:5" ht="12.75" customHeight="1">
      <c r="A147" s="38"/>
      <c r="E147" s="39"/>
    </row>
    <row r="148" spans="1:5" ht="12.75" customHeight="1">
      <c r="A148" s="38"/>
      <c r="C148" s="40" t="s">
        <v>17</v>
      </c>
      <c r="D148" s="40" t="s">
        <v>4</v>
      </c>
      <c r="E148" s="39"/>
    </row>
    <row r="149" spans="1:5" ht="21" customHeight="1">
      <c r="A149" s="38"/>
      <c r="B149" s="33">
        <f>$G$3</f>
        <v>0</v>
      </c>
      <c r="C149" s="28"/>
      <c r="D149" s="28"/>
      <c r="E149" s="39"/>
    </row>
    <row r="150" spans="1:5" ht="12.75">
      <c r="A150" s="38"/>
      <c r="B150" s="41" t="s">
        <v>16</v>
      </c>
      <c r="E150" s="39"/>
    </row>
    <row r="151" spans="1:5" ht="21" customHeight="1">
      <c r="A151" s="38"/>
      <c r="B151" s="33">
        <f>$G$6</f>
        <v>0</v>
      </c>
      <c r="C151" s="28"/>
      <c r="D151" s="28"/>
      <c r="E151" s="39"/>
    </row>
    <row r="152" spans="1:7" ht="7.5" customHeight="1">
      <c r="A152" s="38"/>
      <c r="E152" s="39"/>
      <c r="G152" s="72">
        <f>'7 Players'!B134</f>
        <v>0</v>
      </c>
    </row>
    <row r="153" spans="1:7" ht="12.75">
      <c r="A153" s="38"/>
      <c r="B153" s="46" t="s">
        <v>30</v>
      </c>
      <c r="C153" s="172">
        <f>$G$5</f>
        <v>0</v>
      </c>
      <c r="D153" s="172"/>
      <c r="E153" s="39"/>
      <c r="G153" s="72">
        <f>'7 Players'!B137</f>
        <v>0</v>
      </c>
    </row>
    <row r="154" spans="1:5" ht="12.75">
      <c r="A154" s="38"/>
      <c r="E154" s="39"/>
    </row>
    <row r="155" spans="1:5" ht="12.75">
      <c r="A155" s="38"/>
      <c r="B155" s="32" t="s">
        <v>18</v>
      </c>
      <c r="C155" s="29"/>
      <c r="D155" s="30"/>
      <c r="E155" s="39"/>
    </row>
    <row r="156" spans="1:5" ht="13.5" customHeight="1" thickBot="1">
      <c r="A156" s="42"/>
      <c r="B156" s="43"/>
      <c r="C156" s="43"/>
      <c r="D156" s="43"/>
      <c r="E156" s="44"/>
    </row>
    <row r="157" spans="1:5" ht="13.5" customHeight="1" thickTop="1">
      <c r="A157" s="35"/>
      <c r="B157" s="36"/>
      <c r="C157" s="36"/>
      <c r="D157" s="36"/>
      <c r="E157" s="37"/>
    </row>
    <row r="158" spans="1:5" ht="21" customHeight="1">
      <c r="A158" s="38"/>
      <c r="B158" s="34" t="str">
        <f>$G$2</f>
        <v>Section 1</v>
      </c>
      <c r="D158" s="47" t="s">
        <v>78</v>
      </c>
      <c r="E158" s="39"/>
    </row>
    <row r="159" spans="1:5" ht="12.75" customHeight="1">
      <c r="A159" s="38"/>
      <c r="E159" s="39"/>
    </row>
    <row r="160" spans="1:5" ht="12.75" customHeight="1">
      <c r="A160" s="38"/>
      <c r="C160" s="40" t="s">
        <v>17</v>
      </c>
      <c r="D160" s="40" t="s">
        <v>4</v>
      </c>
      <c r="E160" s="39"/>
    </row>
    <row r="161" spans="1:5" ht="21" customHeight="1">
      <c r="A161" s="38"/>
      <c r="B161" s="33">
        <f>$G$3</f>
        <v>0</v>
      </c>
      <c r="C161" s="28"/>
      <c r="D161" s="28"/>
      <c r="E161" s="39"/>
    </row>
    <row r="162" spans="1:5" ht="12.75">
      <c r="A162" s="38"/>
      <c r="B162" s="41" t="s">
        <v>16</v>
      </c>
      <c r="E162" s="39"/>
    </row>
    <row r="163" spans="1:5" ht="21" customHeight="1">
      <c r="A163" s="38"/>
      <c r="B163" s="33">
        <f>$G$9</f>
        <v>0</v>
      </c>
      <c r="C163" s="28"/>
      <c r="D163" s="28"/>
      <c r="E163" s="39"/>
    </row>
    <row r="164" spans="1:7" ht="7.5" customHeight="1">
      <c r="A164" s="38"/>
      <c r="E164" s="39"/>
      <c r="G164" s="72">
        <f>'7 Players'!B146</f>
        <v>0</v>
      </c>
    </row>
    <row r="165" spans="1:7" ht="12.75">
      <c r="A165" s="38"/>
      <c r="B165" s="46" t="s">
        <v>30</v>
      </c>
      <c r="C165" s="172">
        <f>$G$8</f>
        <v>0</v>
      </c>
      <c r="D165" s="172"/>
      <c r="E165" s="39"/>
      <c r="G165" s="72">
        <f>'7 Players'!B149</f>
        <v>0</v>
      </c>
    </row>
    <row r="166" spans="1:5" ht="12.75">
      <c r="A166" s="38"/>
      <c r="E166" s="39"/>
    </row>
    <row r="167" spans="1:5" ht="12.75">
      <c r="A167" s="38"/>
      <c r="B167" s="32" t="s">
        <v>18</v>
      </c>
      <c r="C167" s="29"/>
      <c r="D167" s="30"/>
      <c r="E167" s="39"/>
    </row>
    <row r="168" spans="1:5" ht="13.5" customHeight="1" thickBot="1">
      <c r="A168" s="42"/>
      <c r="B168" s="43"/>
      <c r="C168" s="43"/>
      <c r="D168" s="43"/>
      <c r="E168" s="44"/>
    </row>
    <row r="169" spans="1:5" ht="13.5" customHeight="1" thickTop="1">
      <c r="A169" s="35"/>
      <c r="B169" s="36"/>
      <c r="C169" s="36"/>
      <c r="D169" s="36"/>
      <c r="E169" s="37"/>
    </row>
    <row r="170" spans="1:5" ht="21" customHeight="1">
      <c r="A170" s="38"/>
      <c r="B170" s="34" t="str">
        <f>$G$2</f>
        <v>Section 1</v>
      </c>
      <c r="D170" s="47" t="s">
        <v>84</v>
      </c>
      <c r="E170" s="39"/>
    </row>
    <row r="171" spans="1:5" ht="12.75" customHeight="1">
      <c r="A171" s="38"/>
      <c r="E171" s="39"/>
    </row>
    <row r="172" spans="1:5" ht="12.75" customHeight="1">
      <c r="A172" s="38"/>
      <c r="C172" s="40" t="s">
        <v>17</v>
      </c>
      <c r="D172" s="40" t="s">
        <v>4</v>
      </c>
      <c r="E172" s="39"/>
    </row>
    <row r="173" spans="1:5" ht="21" customHeight="1">
      <c r="A173" s="38"/>
      <c r="B173" s="33">
        <f>$G$6</f>
        <v>0</v>
      </c>
      <c r="C173" s="28"/>
      <c r="D173" s="28"/>
      <c r="E173" s="39"/>
    </row>
    <row r="174" spans="1:5" ht="12.75">
      <c r="A174" s="38"/>
      <c r="B174" s="41" t="s">
        <v>16</v>
      </c>
      <c r="E174" s="39"/>
    </row>
    <row r="175" spans="1:5" ht="21" customHeight="1">
      <c r="A175" s="38"/>
      <c r="B175" s="33">
        <f>$G$8</f>
        <v>0</v>
      </c>
      <c r="C175" s="28"/>
      <c r="D175" s="28"/>
      <c r="E175" s="39"/>
    </row>
    <row r="176" spans="1:7" ht="7.5" customHeight="1">
      <c r="A176" s="38"/>
      <c r="E176" s="39"/>
      <c r="G176" s="72">
        <f>'7 Players'!B158</f>
        <v>0</v>
      </c>
    </row>
    <row r="177" spans="1:7" ht="12.75">
      <c r="A177" s="38"/>
      <c r="B177" s="46" t="s">
        <v>30</v>
      </c>
      <c r="C177" s="172">
        <f>$G$5</f>
        <v>0</v>
      </c>
      <c r="D177" s="172"/>
      <c r="E177" s="39"/>
      <c r="G177" s="72">
        <f>'7 Players'!B161</f>
        <v>0</v>
      </c>
    </row>
    <row r="178" spans="1:5" ht="12.75">
      <c r="A178" s="38"/>
      <c r="E178" s="39"/>
    </row>
    <row r="179" spans="1:5" ht="12.75">
      <c r="A179" s="38"/>
      <c r="B179" s="32" t="s">
        <v>18</v>
      </c>
      <c r="C179" s="29"/>
      <c r="D179" s="30"/>
      <c r="E179" s="39"/>
    </row>
    <row r="180" spans="1:5" ht="13.5" customHeight="1" thickBot="1">
      <c r="A180" s="42"/>
      <c r="B180" s="43"/>
      <c r="C180" s="43"/>
      <c r="D180" s="43"/>
      <c r="E180" s="44"/>
    </row>
    <row r="181" spans="1:5" ht="13.5" customHeight="1" thickTop="1">
      <c r="A181" s="35"/>
      <c r="B181" s="36"/>
      <c r="C181" s="36"/>
      <c r="D181" s="36"/>
      <c r="E181" s="37"/>
    </row>
    <row r="182" spans="1:5" ht="21" customHeight="1">
      <c r="A182" s="38"/>
      <c r="B182" s="34" t="str">
        <f>$G$2</f>
        <v>Section 1</v>
      </c>
      <c r="D182" s="47" t="s">
        <v>74</v>
      </c>
      <c r="E182" s="39"/>
    </row>
    <row r="183" spans="1:5" ht="12.75" customHeight="1">
      <c r="A183" s="38"/>
      <c r="E183" s="39"/>
    </row>
    <row r="184" spans="1:5" ht="12.75" customHeight="1">
      <c r="A184" s="38"/>
      <c r="C184" s="40" t="s">
        <v>17</v>
      </c>
      <c r="D184" s="40" t="s">
        <v>4</v>
      </c>
      <c r="E184" s="39"/>
    </row>
    <row r="185" spans="1:5" ht="21" customHeight="1">
      <c r="A185" s="38"/>
      <c r="B185" s="33">
        <f>$G$4</f>
        <v>0</v>
      </c>
      <c r="C185" s="28"/>
      <c r="D185" s="28"/>
      <c r="E185" s="39"/>
    </row>
    <row r="186" spans="1:5" ht="12.75">
      <c r="A186" s="38"/>
      <c r="B186" s="41" t="s">
        <v>16</v>
      </c>
      <c r="E186" s="39"/>
    </row>
    <row r="187" spans="1:5" ht="21" customHeight="1">
      <c r="A187" s="38"/>
      <c r="B187" s="33">
        <f>$G$8</f>
        <v>0</v>
      </c>
      <c r="C187" s="28"/>
      <c r="D187" s="28"/>
      <c r="E187" s="39"/>
    </row>
    <row r="188" spans="1:7" ht="7.5" customHeight="1">
      <c r="A188" s="38"/>
      <c r="E188" s="39"/>
      <c r="G188" s="72">
        <f>'7 Players'!B170</f>
        <v>0</v>
      </c>
    </row>
    <row r="189" spans="1:7" ht="12.75">
      <c r="A189" s="38"/>
      <c r="B189" s="46" t="s">
        <v>30</v>
      </c>
      <c r="C189" s="172">
        <f>$G$7</f>
        <v>0</v>
      </c>
      <c r="D189" s="172"/>
      <c r="E189" s="39"/>
      <c r="G189" s="72">
        <f>'7 Players'!B173</f>
        <v>0</v>
      </c>
    </row>
    <row r="190" spans="1:5" ht="12.75">
      <c r="A190" s="38"/>
      <c r="E190" s="39"/>
    </row>
    <row r="191" spans="1:5" ht="12.75">
      <c r="A191" s="38"/>
      <c r="B191" s="32" t="s">
        <v>18</v>
      </c>
      <c r="C191" s="29"/>
      <c r="D191" s="30"/>
      <c r="E191" s="39"/>
    </row>
    <row r="192" spans="1:5" ht="13.5" customHeight="1" thickBot="1">
      <c r="A192" s="42"/>
      <c r="B192" s="43"/>
      <c r="C192" s="43"/>
      <c r="D192" s="43"/>
      <c r="E192" s="44"/>
    </row>
    <row r="193" spans="1:5" ht="13.5" customHeight="1" thickTop="1">
      <c r="A193" s="35"/>
      <c r="B193" s="36"/>
      <c r="C193" s="36"/>
      <c r="D193" s="36"/>
      <c r="E193" s="37"/>
    </row>
    <row r="194" spans="1:5" ht="21" customHeight="1">
      <c r="A194" s="38"/>
      <c r="B194" s="34" t="str">
        <f>$G$2</f>
        <v>Section 1</v>
      </c>
      <c r="D194" s="47" t="s">
        <v>79</v>
      </c>
      <c r="E194" s="39"/>
    </row>
    <row r="195" spans="1:5" ht="12.75" customHeight="1">
      <c r="A195" s="38"/>
      <c r="E195" s="39"/>
    </row>
    <row r="196" spans="1:5" ht="12.75" customHeight="1">
      <c r="A196" s="38"/>
      <c r="C196" s="40" t="s">
        <v>17</v>
      </c>
      <c r="D196" s="40" t="s">
        <v>4</v>
      </c>
      <c r="E196" s="39"/>
    </row>
    <row r="197" spans="1:5" ht="21" customHeight="1">
      <c r="A197" s="38"/>
      <c r="B197" s="33">
        <f>$G$5</f>
        <v>0</v>
      </c>
      <c r="C197" s="28"/>
      <c r="D197" s="28"/>
      <c r="E197" s="39"/>
    </row>
    <row r="198" spans="1:5" ht="12.75">
      <c r="A198" s="38"/>
      <c r="B198" s="41" t="s">
        <v>16</v>
      </c>
      <c r="E198" s="39"/>
    </row>
    <row r="199" spans="1:5" ht="21" customHeight="1">
      <c r="A199" s="38"/>
      <c r="B199" s="33">
        <f>$G$6</f>
        <v>0</v>
      </c>
      <c r="C199" s="28"/>
      <c r="D199" s="28"/>
      <c r="E199" s="39"/>
    </row>
    <row r="200" spans="1:7" ht="7.5" customHeight="1">
      <c r="A200" s="38"/>
      <c r="E200" s="39"/>
      <c r="G200" s="72">
        <f>'7 Players'!B182</f>
        <v>0</v>
      </c>
    </row>
    <row r="201" spans="1:7" ht="12.75">
      <c r="A201" s="38"/>
      <c r="B201" s="46" t="s">
        <v>30</v>
      </c>
      <c r="C201" s="172">
        <f>$G$3</f>
        <v>0</v>
      </c>
      <c r="D201" s="172"/>
      <c r="E201" s="39"/>
      <c r="G201" s="72">
        <f>'7 Players'!B185</f>
        <v>0</v>
      </c>
    </row>
    <row r="202" spans="1:5" ht="12.75">
      <c r="A202" s="38"/>
      <c r="E202" s="39"/>
    </row>
    <row r="203" spans="1:5" ht="12.75">
      <c r="A203" s="38"/>
      <c r="B203" s="32" t="s">
        <v>18</v>
      </c>
      <c r="C203" s="29"/>
      <c r="D203" s="30"/>
      <c r="E203" s="39"/>
    </row>
    <row r="204" spans="1:5" ht="13.5" customHeight="1" thickBot="1">
      <c r="A204" s="42"/>
      <c r="B204" s="43"/>
      <c r="C204" s="43"/>
      <c r="D204" s="43"/>
      <c r="E204" s="44"/>
    </row>
    <row r="205" spans="1:5" ht="13.5" customHeight="1" thickTop="1">
      <c r="A205" s="35"/>
      <c r="B205" s="36"/>
      <c r="C205" s="36"/>
      <c r="D205" s="36"/>
      <c r="E205" s="37"/>
    </row>
    <row r="206" spans="1:5" ht="21" customHeight="1">
      <c r="A206" s="38"/>
      <c r="B206" s="34" t="str">
        <f>$G$2</f>
        <v>Section 1</v>
      </c>
      <c r="D206" s="47" t="s">
        <v>85</v>
      </c>
      <c r="E206" s="39"/>
    </row>
    <row r="207" spans="1:5" ht="12.75" customHeight="1">
      <c r="A207" s="38"/>
      <c r="E207" s="39"/>
    </row>
    <row r="208" spans="1:5" ht="12.75" customHeight="1">
      <c r="A208" s="38"/>
      <c r="C208" s="40" t="s">
        <v>17</v>
      </c>
      <c r="D208" s="40" t="s">
        <v>4</v>
      </c>
      <c r="E208" s="39"/>
    </row>
    <row r="209" spans="1:5" ht="21" customHeight="1">
      <c r="A209" s="38"/>
      <c r="B209" s="33">
        <f>$G$4</f>
        <v>0</v>
      </c>
      <c r="C209" s="28"/>
      <c r="D209" s="28"/>
      <c r="E209" s="39"/>
    </row>
    <row r="210" spans="1:5" ht="12.75">
      <c r="A210" s="38"/>
      <c r="B210" s="41" t="s">
        <v>16</v>
      </c>
      <c r="E210" s="39"/>
    </row>
    <row r="211" spans="1:5" ht="21" customHeight="1">
      <c r="A211" s="38"/>
      <c r="B211" s="33">
        <f>$G$9</f>
        <v>0</v>
      </c>
      <c r="C211" s="28"/>
      <c r="D211" s="28"/>
      <c r="E211" s="39"/>
    </row>
    <row r="212" spans="1:7" ht="7.5" customHeight="1">
      <c r="A212" s="38"/>
      <c r="E212" s="39"/>
      <c r="G212" s="72">
        <f>'7 Players'!B194</f>
        <v>0</v>
      </c>
    </row>
    <row r="213" spans="1:7" ht="12.75">
      <c r="A213" s="38"/>
      <c r="B213" s="46" t="s">
        <v>30</v>
      </c>
      <c r="C213" s="172">
        <f>$G$7</f>
        <v>0</v>
      </c>
      <c r="D213" s="172"/>
      <c r="E213" s="39"/>
      <c r="G213" s="72">
        <f>'7 Players'!B197</f>
        <v>0</v>
      </c>
    </row>
    <row r="214" spans="1:5" ht="12.75">
      <c r="A214" s="38"/>
      <c r="E214" s="39"/>
    </row>
    <row r="215" spans="1:5" ht="12.75">
      <c r="A215" s="38"/>
      <c r="B215" s="32" t="s">
        <v>18</v>
      </c>
      <c r="C215" s="29"/>
      <c r="D215" s="30"/>
      <c r="E215" s="39"/>
    </row>
    <row r="216" spans="1:5" ht="13.5" customHeight="1" thickBot="1">
      <c r="A216" s="42"/>
      <c r="B216" s="43"/>
      <c r="C216" s="43"/>
      <c r="D216" s="43"/>
      <c r="E216" s="44"/>
    </row>
    <row r="217" spans="1:5" ht="13.5" customHeight="1" thickTop="1">
      <c r="A217" s="35"/>
      <c r="B217" s="36"/>
      <c r="C217" s="36"/>
      <c r="D217" s="36"/>
      <c r="E217" s="37"/>
    </row>
    <row r="218" spans="1:5" ht="21" customHeight="1">
      <c r="A218" s="38"/>
      <c r="B218" s="34" t="str">
        <f>$G$2</f>
        <v>Section 1</v>
      </c>
      <c r="D218" s="47" t="s">
        <v>75</v>
      </c>
      <c r="E218" s="39"/>
    </row>
    <row r="219" spans="1:5" ht="12.75" customHeight="1">
      <c r="A219" s="38"/>
      <c r="E219" s="39"/>
    </row>
    <row r="220" spans="1:5" ht="12.75" customHeight="1">
      <c r="A220" s="38"/>
      <c r="C220" s="40" t="s">
        <v>17</v>
      </c>
      <c r="D220" s="40" t="s">
        <v>4</v>
      </c>
      <c r="E220" s="39"/>
    </row>
    <row r="221" spans="1:5" ht="21" customHeight="1">
      <c r="A221" s="38"/>
      <c r="B221" s="33">
        <f>$G$7</f>
        <v>0</v>
      </c>
      <c r="C221" s="28"/>
      <c r="D221" s="28"/>
      <c r="E221" s="39"/>
    </row>
    <row r="222" spans="1:5" ht="12.75">
      <c r="A222" s="38"/>
      <c r="B222" s="41" t="s">
        <v>16</v>
      </c>
      <c r="E222" s="39"/>
    </row>
    <row r="223" spans="1:5" ht="21" customHeight="1">
      <c r="A223" s="38"/>
      <c r="B223" s="33">
        <f>$G$9</f>
        <v>0</v>
      </c>
      <c r="C223" s="28"/>
      <c r="D223" s="28"/>
      <c r="E223" s="39"/>
    </row>
    <row r="224" spans="1:7" ht="7.5" customHeight="1">
      <c r="A224" s="38"/>
      <c r="E224" s="39"/>
      <c r="G224" s="72">
        <f>'7 Players'!B206</f>
        <v>0</v>
      </c>
    </row>
    <row r="225" spans="1:7" ht="12.75">
      <c r="A225" s="38"/>
      <c r="B225" s="46" t="s">
        <v>30</v>
      </c>
      <c r="C225" s="172">
        <f>$G$6</f>
        <v>0</v>
      </c>
      <c r="D225" s="172"/>
      <c r="E225" s="39"/>
      <c r="G225" s="72">
        <f>'7 Players'!B209</f>
        <v>0</v>
      </c>
    </row>
    <row r="226" spans="1:5" ht="12.75">
      <c r="A226" s="38"/>
      <c r="E226" s="39"/>
    </row>
    <row r="227" spans="1:5" ht="12.75">
      <c r="A227" s="38"/>
      <c r="B227" s="32" t="s">
        <v>18</v>
      </c>
      <c r="C227" s="29"/>
      <c r="D227" s="30"/>
      <c r="E227" s="39"/>
    </row>
    <row r="228" spans="1:5" ht="13.5" customHeight="1" thickBot="1">
      <c r="A228" s="42"/>
      <c r="B228" s="43"/>
      <c r="C228" s="43"/>
      <c r="D228" s="43"/>
      <c r="E228" s="44"/>
    </row>
    <row r="229" spans="1:5" ht="13.5" customHeight="1" thickTop="1">
      <c r="A229" s="35"/>
      <c r="B229" s="36"/>
      <c r="C229" s="36"/>
      <c r="D229" s="36"/>
      <c r="E229" s="37"/>
    </row>
    <row r="230" spans="1:5" ht="21" customHeight="1">
      <c r="A230" s="38"/>
      <c r="B230" s="34" t="str">
        <f>$G$2</f>
        <v>Section 1</v>
      </c>
      <c r="D230" s="47" t="s">
        <v>80</v>
      </c>
      <c r="E230" s="39"/>
    </row>
    <row r="231" spans="1:5" ht="12.75" customHeight="1">
      <c r="A231" s="38"/>
      <c r="E231" s="39"/>
    </row>
    <row r="232" spans="1:5" ht="12.75" customHeight="1">
      <c r="A232" s="38"/>
      <c r="C232" s="40" t="s">
        <v>17</v>
      </c>
      <c r="D232" s="40" t="s">
        <v>4</v>
      </c>
      <c r="E232" s="39"/>
    </row>
    <row r="233" spans="1:5" ht="21" customHeight="1">
      <c r="A233" s="38"/>
      <c r="B233" s="33">
        <f>$G$4</f>
        <v>0</v>
      </c>
      <c r="C233" s="28"/>
      <c r="D233" s="28"/>
      <c r="E233" s="39"/>
    </row>
    <row r="234" spans="1:5" ht="12.75">
      <c r="A234" s="38"/>
      <c r="B234" s="41" t="s">
        <v>16</v>
      </c>
      <c r="E234" s="39"/>
    </row>
    <row r="235" spans="1:5" ht="21" customHeight="1">
      <c r="A235" s="38"/>
      <c r="B235" s="33">
        <f>$G$7</f>
        <v>0</v>
      </c>
      <c r="C235" s="28"/>
      <c r="D235" s="28"/>
      <c r="E235" s="39"/>
    </row>
    <row r="236" spans="1:7" ht="7.5" customHeight="1">
      <c r="A236" s="38"/>
      <c r="E236" s="39"/>
      <c r="G236" s="72">
        <f>'7 Players'!B218</f>
        <v>0</v>
      </c>
    </row>
    <row r="237" spans="1:7" ht="12.75">
      <c r="A237" s="38"/>
      <c r="B237" s="46" t="s">
        <v>30</v>
      </c>
      <c r="C237" s="172">
        <f>$G$6</f>
        <v>0</v>
      </c>
      <c r="D237" s="172"/>
      <c r="E237" s="39"/>
      <c r="G237" s="72">
        <f>'7 Players'!B221</f>
        <v>0</v>
      </c>
    </row>
    <row r="238" spans="1:5" ht="12.75">
      <c r="A238" s="38"/>
      <c r="E238" s="39"/>
    </row>
    <row r="239" spans="1:5" ht="12.75">
      <c r="A239" s="38"/>
      <c r="B239" s="32" t="s">
        <v>18</v>
      </c>
      <c r="C239" s="29"/>
      <c r="D239" s="30"/>
      <c r="E239" s="39"/>
    </row>
    <row r="240" spans="1:5" ht="13.5" customHeight="1" thickBot="1">
      <c r="A240" s="42"/>
      <c r="B240" s="43"/>
      <c r="C240" s="43"/>
      <c r="D240" s="43"/>
      <c r="E240" s="44"/>
    </row>
    <row r="241" spans="1:5" ht="13.5" customHeight="1" thickTop="1">
      <c r="A241" s="35"/>
      <c r="B241" s="36"/>
      <c r="C241" s="36"/>
      <c r="D241" s="36"/>
      <c r="E241" s="37"/>
    </row>
    <row r="242" spans="1:5" ht="21" customHeight="1">
      <c r="A242" s="38"/>
      <c r="B242" s="34" t="str">
        <f>$G$2</f>
        <v>Section 1</v>
      </c>
      <c r="D242" s="47" t="s">
        <v>86</v>
      </c>
      <c r="E242" s="39"/>
    </row>
    <row r="243" spans="1:5" ht="12.75" customHeight="1">
      <c r="A243" s="38"/>
      <c r="E243" s="39"/>
    </row>
    <row r="244" spans="1:5" ht="12.75" customHeight="1">
      <c r="A244" s="38"/>
      <c r="C244" s="40" t="s">
        <v>17</v>
      </c>
      <c r="D244" s="40" t="s">
        <v>4</v>
      </c>
      <c r="E244" s="39"/>
    </row>
    <row r="245" spans="1:5" ht="21" customHeight="1">
      <c r="A245" s="38"/>
      <c r="B245" s="33">
        <f>$G$3</f>
        <v>0</v>
      </c>
      <c r="C245" s="28"/>
      <c r="D245" s="28"/>
      <c r="E245" s="39"/>
    </row>
    <row r="246" spans="1:5" ht="12.75">
      <c r="A246" s="38"/>
      <c r="B246" s="41" t="s">
        <v>16</v>
      </c>
      <c r="E246" s="39"/>
    </row>
    <row r="247" spans="1:5" ht="21" customHeight="1">
      <c r="A247" s="38"/>
      <c r="B247" s="33">
        <f>$G$8</f>
        <v>0</v>
      </c>
      <c r="C247" s="28"/>
      <c r="D247" s="28"/>
      <c r="E247" s="39"/>
    </row>
    <row r="248" spans="1:7" ht="7.5" customHeight="1">
      <c r="A248" s="38"/>
      <c r="E248" s="39"/>
      <c r="G248" s="72">
        <f>'7 Players'!B230</f>
        <v>0</v>
      </c>
    </row>
    <row r="249" spans="1:7" ht="12.75">
      <c r="A249" s="38"/>
      <c r="B249" s="73" t="s">
        <v>30</v>
      </c>
      <c r="C249" s="172">
        <f>$G$4</f>
        <v>0</v>
      </c>
      <c r="D249" s="172"/>
      <c r="E249" s="39"/>
      <c r="G249" s="72">
        <f>'7 Players'!B233</f>
        <v>0</v>
      </c>
    </row>
    <row r="250" spans="1:5" ht="12.75">
      <c r="A250" s="38"/>
      <c r="E250" s="39"/>
    </row>
    <row r="251" spans="1:5" ht="12.75">
      <c r="A251" s="38"/>
      <c r="B251" s="32" t="s">
        <v>18</v>
      </c>
      <c r="C251" s="29"/>
      <c r="D251" s="30"/>
      <c r="E251" s="39"/>
    </row>
    <row r="252" spans="1:5" ht="13.5" customHeight="1" thickBot="1">
      <c r="A252" s="42"/>
      <c r="B252" s="43"/>
      <c r="C252" s="43"/>
      <c r="D252" s="43"/>
      <c r="E252" s="44"/>
    </row>
    <row r="253" ht="13.5" thickTop="1"/>
  </sheetData>
  <sheetProtection/>
  <mergeCells count="21">
    <mergeCell ref="C9:D9"/>
    <mergeCell ref="C81:D81"/>
    <mergeCell ref="C93:D93"/>
    <mergeCell ref="C105:D105"/>
    <mergeCell ref="C117:D117"/>
    <mergeCell ref="C21:D21"/>
    <mergeCell ref="C33:D33"/>
    <mergeCell ref="C45:D45"/>
    <mergeCell ref="C249:D249"/>
    <mergeCell ref="C189:D189"/>
    <mergeCell ref="C201:D201"/>
    <mergeCell ref="C213:D213"/>
    <mergeCell ref="C225:D225"/>
    <mergeCell ref="C165:D165"/>
    <mergeCell ref="C153:D153"/>
    <mergeCell ref="C237:D237"/>
    <mergeCell ref="C177:D177"/>
    <mergeCell ref="C141:D141"/>
    <mergeCell ref="C57:D57"/>
    <mergeCell ref="C69:D69"/>
    <mergeCell ref="C129:D129"/>
  </mergeCells>
  <conditionalFormatting sqref="H5 K5 N5 Q5 T5 W5">
    <cfRule type="cellIs" priority="1" dxfId="1" operator="greaterThan" stopIfTrue="1">
      <formula>H6</formula>
    </cfRule>
    <cfRule type="cellIs" priority="2" dxfId="0" operator="equal" stopIfTrue="1">
      <formula>H6</formula>
    </cfRule>
  </conditionalFormatting>
  <conditionalFormatting sqref="H6 K6 N6 Q6 T6 W6">
    <cfRule type="cellIs" priority="3" dxfId="1" operator="lessThan" stopIfTrue="1">
      <formula>H5</formula>
    </cfRule>
    <cfRule type="cellIs" priority="4" dxfId="0" operator="equal" stopIfTrue="1">
      <formula>H5</formula>
    </cfRule>
  </conditionalFormatting>
  <conditionalFormatting sqref="G5:G6 J5:J6 M5:M6 P5:P6 S5:S6 V5:V6">
    <cfRule type="cellIs" priority="5" dxfId="1" operator="equal" stopIfTrue="1">
      <formula>"W"</formula>
    </cfRule>
    <cfRule type="cellIs" priority="6" dxfId="0" operator="equal" stopIfTrue="1">
      <formula>"D"</formula>
    </cfRule>
  </conditionalFormatting>
  <printOptions horizontalCentered="1"/>
  <pageMargins left="0.7480314960629921" right="0.7480314960629921" top="1.141732283464567" bottom="0.9055118110236221" header="0.4724409448818898" footer="0.5118110236220472"/>
  <pageSetup horizontalDpi="600" verticalDpi="600" orientation="portrait" paperSize="9" r:id="rId1"/>
  <rowBreaks count="5" manualBreakCount="5">
    <brk id="48" max="255" man="1"/>
    <brk id="96" max="255" man="1"/>
    <brk id="144" max="255" man="1"/>
    <brk id="180" max="255" man="1"/>
    <brk id="216" max="255" man="1"/>
  </rowBreaks>
</worksheet>
</file>

<file path=xl/worksheets/sheet22.xml><?xml version="1.0" encoding="utf-8"?>
<worksheet xmlns="http://schemas.openxmlformats.org/spreadsheetml/2006/main" xmlns:r="http://schemas.openxmlformats.org/officeDocument/2006/relationships">
  <sheetPr codeName="Sheet28"/>
  <dimension ref="A1:V24"/>
  <sheetViews>
    <sheetView showZeros="0" zoomScalePageLayoutView="0" workbookViewId="0" topLeftCell="A1">
      <selection activeCell="C187" sqref="C187"/>
    </sheetView>
  </sheetViews>
  <sheetFormatPr defaultColWidth="9.140625" defaultRowHeight="12.75"/>
  <cols>
    <col min="1" max="1" width="17.8515625" style="0" customWidth="1"/>
    <col min="2" max="4" width="27.57421875" style="0" customWidth="1"/>
    <col min="7" max="7" width="17.00390625" style="0" hidden="1" customWidth="1"/>
  </cols>
  <sheetData>
    <row r="1" spans="1:7" ht="30">
      <c r="A1" s="169" t="str">
        <f>'Tournament Setup'!$B$1</f>
        <v>2019  New Zealand National Billiards Championships</v>
      </c>
      <c r="B1" s="170"/>
      <c r="C1" s="170"/>
      <c r="D1" s="171"/>
      <c r="E1" s="86"/>
      <c r="F1" s="86"/>
      <c r="G1" s="86"/>
    </row>
    <row r="2" spans="1:7" ht="20.25">
      <c r="A2" s="90" t="s">
        <v>15</v>
      </c>
      <c r="B2" s="90" t="s">
        <v>139</v>
      </c>
      <c r="C2" s="90" t="s">
        <v>140</v>
      </c>
      <c r="D2" s="90" t="s">
        <v>141</v>
      </c>
      <c r="G2" t="s">
        <v>15</v>
      </c>
    </row>
    <row r="3" spans="1:7" ht="20.25">
      <c r="A3" s="91" t="s">
        <v>118</v>
      </c>
      <c r="B3" s="89">
        <f>$G$5</f>
        <v>0</v>
      </c>
      <c r="C3" s="89">
        <f>$G$8</f>
        <v>0</v>
      </c>
      <c r="D3" s="89">
        <f>$G$3</f>
        <v>0</v>
      </c>
      <c r="E3" s="85"/>
      <c r="G3" s="72">
        <f>'7 Players'!B5</f>
        <v>0</v>
      </c>
    </row>
    <row r="4" spans="1:7" ht="20.25">
      <c r="A4" s="91" t="s">
        <v>119</v>
      </c>
      <c r="B4" s="89">
        <f>$G$6</f>
        <v>0</v>
      </c>
      <c r="C4" s="89">
        <f>$G$9</f>
        <v>0</v>
      </c>
      <c r="D4" s="89">
        <f>$G$4</f>
        <v>0</v>
      </c>
      <c r="E4" s="85"/>
      <c r="G4" s="72">
        <f>'7 Players'!B8</f>
        <v>0</v>
      </c>
    </row>
    <row r="5" spans="1:22" ht="20.25">
      <c r="A5" s="91" t="s">
        <v>120</v>
      </c>
      <c r="B5" s="89">
        <f>$G$5</f>
        <v>0</v>
      </c>
      <c r="C5" s="89">
        <f>$G$7</f>
        <v>0</v>
      </c>
      <c r="D5" s="89">
        <f>$G$8</f>
        <v>0</v>
      </c>
      <c r="E5" s="85"/>
      <c r="G5" s="72">
        <f>'7 Players'!B11</f>
        <v>0</v>
      </c>
      <c r="J5" s="72"/>
      <c r="M5" s="72"/>
      <c r="P5" s="72"/>
      <c r="S5" s="72"/>
      <c r="V5" s="72"/>
    </row>
    <row r="6" spans="1:22" ht="20.25">
      <c r="A6" s="91" t="s">
        <v>121</v>
      </c>
      <c r="B6" s="89">
        <f>$G$3</f>
        <v>0</v>
      </c>
      <c r="C6" s="89">
        <f>$G$6</f>
        <v>0</v>
      </c>
      <c r="D6" s="89">
        <f>$G$5</f>
        <v>0</v>
      </c>
      <c r="E6" s="85"/>
      <c r="G6" s="72">
        <f>'7 Players'!B14</f>
        <v>0</v>
      </c>
      <c r="J6" s="72"/>
      <c r="M6" s="72"/>
      <c r="P6" s="72"/>
      <c r="S6" s="72"/>
      <c r="V6" s="72"/>
    </row>
    <row r="7" spans="1:7" ht="20.25">
      <c r="A7" s="91" t="s">
        <v>122</v>
      </c>
      <c r="B7" s="89">
        <f>$G$4</f>
        <v>0</v>
      </c>
      <c r="C7" s="89">
        <f>$G$8</f>
        <v>0</v>
      </c>
      <c r="D7" s="89">
        <f>$G$7</f>
        <v>0</v>
      </c>
      <c r="E7" s="85"/>
      <c r="G7" s="72">
        <f>'7 Players'!B17</f>
        <v>0</v>
      </c>
    </row>
    <row r="8" spans="1:7" ht="20.25">
      <c r="A8" s="91" t="s">
        <v>123</v>
      </c>
      <c r="B8" s="89">
        <f>$G$7</f>
        <v>0</v>
      </c>
      <c r="C8" s="89">
        <f>$G$9</f>
        <v>0</v>
      </c>
      <c r="D8" s="89">
        <f>$G$6</f>
        <v>0</v>
      </c>
      <c r="E8" s="85"/>
      <c r="G8" s="72">
        <f>'7 Players'!B20</f>
        <v>0</v>
      </c>
    </row>
    <row r="9" spans="1:7" ht="20.25">
      <c r="A9" s="91" t="s">
        <v>124</v>
      </c>
      <c r="B9" s="89">
        <f>$G$3</f>
        <v>0</v>
      </c>
      <c r="C9" s="89">
        <f>$G$5</f>
        <v>0</v>
      </c>
      <c r="D9" s="89">
        <f>$G$9</f>
        <v>0</v>
      </c>
      <c r="E9" s="85"/>
      <c r="G9" s="72">
        <f>'7 Players'!B23</f>
        <v>0</v>
      </c>
    </row>
    <row r="10" spans="1:5" ht="20.25">
      <c r="A10" s="91" t="s">
        <v>125</v>
      </c>
      <c r="B10" s="89">
        <f>$G$4</f>
        <v>0</v>
      </c>
      <c r="C10" s="89">
        <f>$G$6</f>
        <v>0</v>
      </c>
      <c r="D10" s="89">
        <f>$G$5</f>
        <v>0</v>
      </c>
      <c r="E10" s="85"/>
    </row>
    <row r="11" spans="1:5" ht="20.25">
      <c r="A11" s="91" t="s">
        <v>126</v>
      </c>
      <c r="B11" s="89">
        <f>$G$7</f>
        <v>0</v>
      </c>
      <c r="C11" s="89">
        <f>$G$8</f>
        <v>0</v>
      </c>
      <c r="D11" s="89">
        <f>$G$4</f>
        <v>0</v>
      </c>
      <c r="E11" s="85"/>
    </row>
    <row r="12" spans="1:5" ht="20.25">
      <c r="A12" s="91" t="s">
        <v>127</v>
      </c>
      <c r="B12" s="89">
        <f>$G$3</f>
        <v>0</v>
      </c>
      <c r="C12" s="89">
        <f>$G$9</f>
        <v>0</v>
      </c>
      <c r="D12" s="89">
        <f>$G$8</f>
        <v>0</v>
      </c>
      <c r="E12" s="85"/>
    </row>
    <row r="13" spans="1:5" ht="20.25">
      <c r="A13" s="91" t="s">
        <v>128</v>
      </c>
      <c r="B13" s="89">
        <f>$G$5</f>
        <v>0</v>
      </c>
      <c r="C13" s="89">
        <f>$G$6</f>
        <v>0</v>
      </c>
      <c r="D13" s="89">
        <f>$G$3</f>
        <v>0</v>
      </c>
      <c r="E13" s="85"/>
    </row>
    <row r="14" spans="1:5" ht="20.25">
      <c r="A14" s="91" t="s">
        <v>129</v>
      </c>
      <c r="B14" s="89">
        <f>$G$4</f>
        <v>0</v>
      </c>
      <c r="C14" s="89">
        <f>$G$7</f>
        <v>0</v>
      </c>
      <c r="D14" s="89">
        <f>$G$6</f>
        <v>0</v>
      </c>
      <c r="E14" s="85"/>
    </row>
    <row r="15" spans="1:5" ht="20.25">
      <c r="A15" s="91" t="s">
        <v>130</v>
      </c>
      <c r="B15" s="89">
        <f>$G$8</f>
        <v>0</v>
      </c>
      <c r="C15" s="89">
        <f>$G$9</f>
        <v>0</v>
      </c>
      <c r="D15" s="89">
        <f>$G$7</f>
        <v>0</v>
      </c>
      <c r="E15" s="85"/>
    </row>
    <row r="16" spans="1:5" ht="20.25">
      <c r="A16" s="91" t="s">
        <v>131</v>
      </c>
      <c r="B16" s="89">
        <f>$G$3</f>
        <v>0</v>
      </c>
      <c r="C16" s="89">
        <f>$G$7</f>
        <v>0</v>
      </c>
      <c r="D16" s="89">
        <f>$G$9</f>
        <v>0</v>
      </c>
      <c r="E16" s="85"/>
    </row>
    <row r="17" spans="1:5" ht="20.25">
      <c r="A17" s="91" t="s">
        <v>132</v>
      </c>
      <c r="B17" s="89">
        <f>$G$4</f>
        <v>0</v>
      </c>
      <c r="C17" s="89">
        <f>$G$5</f>
        <v>0</v>
      </c>
      <c r="D17" s="89">
        <f>$G$3</f>
        <v>0</v>
      </c>
      <c r="E17" s="85"/>
    </row>
    <row r="18" spans="1:5" ht="20.25">
      <c r="A18" s="91" t="s">
        <v>133</v>
      </c>
      <c r="B18" s="89">
        <f>$G$6</f>
        <v>0</v>
      </c>
      <c r="C18" s="89">
        <f>$G$8</f>
        <v>0</v>
      </c>
      <c r="D18" s="89">
        <f>$G$5</f>
        <v>0</v>
      </c>
      <c r="E18" s="85"/>
    </row>
    <row r="19" spans="1:5" ht="20.25">
      <c r="A19" s="91" t="s">
        <v>134</v>
      </c>
      <c r="B19" s="89">
        <f>$G$4</f>
        <v>0</v>
      </c>
      <c r="C19" s="89">
        <f>$G$9</f>
        <v>0</v>
      </c>
      <c r="D19" s="89">
        <f>$G$7</f>
        <v>0</v>
      </c>
      <c r="E19" s="85"/>
    </row>
    <row r="20" spans="1:5" ht="20.25">
      <c r="A20" s="91" t="s">
        <v>135</v>
      </c>
      <c r="B20" s="89">
        <f>$G$3</f>
        <v>0</v>
      </c>
      <c r="C20" s="89">
        <f>$G$8</f>
        <v>0</v>
      </c>
      <c r="D20" s="89">
        <f>$G$4</f>
        <v>0</v>
      </c>
      <c r="E20" s="85"/>
    </row>
    <row r="21" spans="1:5" ht="20.25">
      <c r="A21" s="91" t="s">
        <v>136</v>
      </c>
      <c r="B21" s="89">
        <f>$G$6</f>
        <v>0</v>
      </c>
      <c r="C21" s="89">
        <f>$G$7</f>
        <v>0</v>
      </c>
      <c r="D21" s="89">
        <f>$G$8</f>
        <v>0</v>
      </c>
      <c r="E21" s="85"/>
    </row>
    <row r="22" spans="1:5" ht="20.25">
      <c r="A22" s="91" t="s">
        <v>137</v>
      </c>
      <c r="B22" s="89">
        <f>$G$5</f>
        <v>0</v>
      </c>
      <c r="C22" s="89">
        <f>$G$9</f>
        <v>0</v>
      </c>
      <c r="D22" s="89">
        <f>$G$6</f>
        <v>0</v>
      </c>
      <c r="E22" s="85"/>
    </row>
    <row r="23" spans="1:5" ht="20.25">
      <c r="A23" s="91" t="s">
        <v>138</v>
      </c>
      <c r="B23" s="89">
        <f>$G$3</f>
        <v>0</v>
      </c>
      <c r="C23" s="89">
        <f>$G$4</f>
        <v>0</v>
      </c>
      <c r="D23" s="89">
        <f>$G$9</f>
        <v>0</v>
      </c>
      <c r="E23" s="85"/>
    </row>
    <row r="24" spans="1:4" ht="12.75">
      <c r="A24" s="88"/>
      <c r="B24" s="88"/>
      <c r="C24" s="88"/>
      <c r="D24" s="88"/>
    </row>
  </sheetData>
  <sheetProtection/>
  <mergeCells count="1">
    <mergeCell ref="A1:D1"/>
  </mergeCells>
  <conditionalFormatting sqref="G5:G6 J5:J6 M5:M6 P5:P6 S5:S6 V5:V6">
    <cfRule type="cellIs" priority="1" dxfId="1" operator="equal" stopIfTrue="1">
      <formula>"W"</formula>
    </cfRule>
    <cfRule type="cellIs" priority="2" dxfId="0" operator="equal" stopIfTrue="1">
      <formula>"D"</formula>
    </cfRule>
  </conditionalFormatting>
  <conditionalFormatting sqref="H5 K5 N5 Q5 T5 W5">
    <cfRule type="cellIs" priority="3" dxfId="1" operator="greaterThan" stopIfTrue="1">
      <formula>H6</formula>
    </cfRule>
    <cfRule type="cellIs" priority="4" dxfId="0" operator="equal" stopIfTrue="1">
      <formula>H6</formula>
    </cfRule>
  </conditionalFormatting>
  <conditionalFormatting sqref="H6 K6 N6 Q6 T6 W6">
    <cfRule type="cellIs" priority="5" dxfId="1" operator="lessThan" stopIfTrue="1">
      <formula>H5</formula>
    </cfRule>
    <cfRule type="cellIs" priority="6" dxfId="0" operator="equal" stopIfTrue="1">
      <formula>H5</formula>
    </cfRule>
  </conditionalFormatting>
  <printOptions horizontalCentered="1" verticalCentered="1"/>
  <pageMargins left="0.7480314960629921" right="0.7480314960629921" top="0.57" bottom="0.49" header="0.5118110236220472" footer="0.43"/>
  <pageSetup horizontalDpi="600" verticalDpi="600" orientation="landscape" paperSize="9" r:id="rId1"/>
</worksheet>
</file>

<file path=xl/worksheets/sheet23.xml><?xml version="1.0" encoding="utf-8"?>
<worksheet xmlns="http://schemas.openxmlformats.org/spreadsheetml/2006/main" xmlns:r="http://schemas.openxmlformats.org/officeDocument/2006/relationships">
  <sheetPr codeName="Sheet3"/>
  <dimension ref="A1:F65"/>
  <sheetViews>
    <sheetView zoomScalePageLayoutView="0" workbookViewId="0" topLeftCell="A1">
      <selection activeCell="A2" sqref="A2"/>
    </sheetView>
  </sheetViews>
  <sheetFormatPr defaultColWidth="9.140625" defaultRowHeight="12.75"/>
  <cols>
    <col min="5" max="5" width="12.8515625" style="0" bestFit="1" customWidth="1"/>
  </cols>
  <sheetData>
    <row r="1" spans="1:6" ht="12.75">
      <c r="A1" s="68" t="s">
        <v>0</v>
      </c>
      <c r="B1" s="68" t="s">
        <v>1</v>
      </c>
      <c r="C1" s="68" t="s">
        <v>20</v>
      </c>
      <c r="D1" s="68" t="s">
        <v>21</v>
      </c>
      <c r="E1" s="68" t="s">
        <v>41</v>
      </c>
      <c r="F1" s="68" t="s">
        <v>39</v>
      </c>
    </row>
    <row r="2" spans="1:6" ht="12.75">
      <c r="A2" s="70" t="s">
        <v>151</v>
      </c>
      <c r="B2" s="70">
        <v>6</v>
      </c>
      <c r="C2" s="70">
        <v>1202</v>
      </c>
      <c r="D2" s="70">
        <v>0.7061042524005487</v>
      </c>
      <c r="E2" s="70">
        <v>1</v>
      </c>
      <c r="F2" s="68" t="e">
        <f ca="1">OFFSET(Breaks!$B$2,MATCH(A2,Breaks!$B$3:$B$66,0),-1,1,1)</f>
        <v>#N/A</v>
      </c>
    </row>
    <row r="3" spans="1:6" ht="12.75">
      <c r="A3" s="70" t="s">
        <v>149</v>
      </c>
      <c r="B3" s="70">
        <v>6</v>
      </c>
      <c r="C3" s="70">
        <v>923</v>
      </c>
      <c r="D3" s="70">
        <v>0.6678792288104766</v>
      </c>
      <c r="E3" s="70">
        <v>1</v>
      </c>
      <c r="F3" s="68" t="e">
        <f ca="1">OFFSET(Breaks!$B$2,MATCH(A3,Breaks!$B$3:$B$66,0),-1,1,1)</f>
        <v>#N/A</v>
      </c>
    </row>
    <row r="4" spans="1:6" ht="12.75">
      <c r="A4" s="70" t="s">
        <v>150</v>
      </c>
      <c r="B4" s="70">
        <v>5</v>
      </c>
      <c r="C4" s="70">
        <v>914</v>
      </c>
      <c r="D4" s="70">
        <v>0.6778210116731518</v>
      </c>
      <c r="E4" s="70">
        <v>2</v>
      </c>
      <c r="F4" s="68">
        <f ca="1">OFFSET(Breaks!$B$2,MATCH(A4,Breaks!$B$3:$B$66,0),-1,1,1)</f>
        <v>0</v>
      </c>
    </row>
    <row r="5" spans="1:6" ht="12.75">
      <c r="A5" s="70" t="s">
        <v>156</v>
      </c>
      <c r="B5" s="70">
        <v>5</v>
      </c>
      <c r="C5" s="70">
        <v>482</v>
      </c>
      <c r="D5" s="70">
        <v>0.5912878787878788</v>
      </c>
      <c r="E5" s="70">
        <v>2</v>
      </c>
      <c r="F5" s="68" t="e">
        <f ca="1">OFFSET(Breaks!$B$2,MATCH(A5,Breaks!$B$3:$B$66,0),-1,1,1)</f>
        <v>#N/A</v>
      </c>
    </row>
    <row r="6" spans="1:6" ht="12.75">
      <c r="A6" s="70" t="s">
        <v>152</v>
      </c>
      <c r="B6" s="70">
        <v>4</v>
      </c>
      <c r="C6" s="70">
        <v>380</v>
      </c>
      <c r="D6" s="70">
        <v>0.5786423841059603</v>
      </c>
      <c r="E6" s="70">
        <v>3</v>
      </c>
      <c r="F6" s="68" t="e">
        <f ca="1">OFFSET(Breaks!$B$2,MATCH(A6,Breaks!$B$3:$B$66,0),-1,1,1)</f>
        <v>#N/A</v>
      </c>
    </row>
    <row r="7" spans="1:6" ht="12.75">
      <c r="A7" s="70" t="s">
        <v>154</v>
      </c>
      <c r="B7" s="70">
        <v>4</v>
      </c>
      <c r="C7" s="70">
        <v>183</v>
      </c>
      <c r="D7" s="70">
        <v>0.5360378101614809</v>
      </c>
      <c r="E7" s="70">
        <v>3</v>
      </c>
      <c r="F7" s="68" t="e">
        <f ca="1">OFFSET(Breaks!$B$2,MATCH(A7,Breaks!$B$3:$B$66,0),-1,1,1)</f>
        <v>#N/A</v>
      </c>
    </row>
    <row r="8" spans="1:6" ht="12.75">
      <c r="A8" s="70" t="s">
        <v>153</v>
      </c>
      <c r="B8" s="70">
        <v>3</v>
      </c>
      <c r="C8" s="70">
        <v>347</v>
      </c>
      <c r="D8" s="70">
        <v>0.5825797239409805</v>
      </c>
      <c r="E8" s="70">
        <v>4</v>
      </c>
      <c r="F8" s="68" t="e">
        <f ca="1">OFFSET(Breaks!$B$2,MATCH(A8,Breaks!$B$3:$B$66,0),-1,1,1)</f>
        <v>#N/A</v>
      </c>
    </row>
    <row r="9" spans="1:6" ht="12.75">
      <c r="A9" s="70" t="s">
        <v>160</v>
      </c>
      <c r="B9" s="70">
        <v>3</v>
      </c>
      <c r="C9" s="70">
        <v>235</v>
      </c>
      <c r="D9" s="70">
        <v>0.544256120527307</v>
      </c>
      <c r="E9" s="70">
        <v>4</v>
      </c>
      <c r="F9" s="68" t="e">
        <f ca="1">OFFSET(Breaks!$B$2,MATCH(A9,Breaks!$B$3:$B$66,0),-1,1,1)</f>
        <v>#N/A</v>
      </c>
    </row>
    <row r="10" spans="1:6" ht="12.75">
      <c r="A10" s="70" t="s">
        <v>155</v>
      </c>
      <c r="B10" s="70">
        <v>2</v>
      </c>
      <c r="C10" s="70">
        <v>-182</v>
      </c>
      <c r="D10" s="70">
        <v>0.46153846153846156</v>
      </c>
      <c r="E10" s="70">
        <v>5</v>
      </c>
      <c r="F10" s="68" t="e">
        <f ca="1">OFFSET(Breaks!$B$2,MATCH(A10,Breaks!$B$3:$B$66,0),-1,1,1)</f>
        <v>#N/A</v>
      </c>
    </row>
    <row r="11" spans="1:6" ht="12.75">
      <c r="A11" s="70" t="s">
        <v>158</v>
      </c>
      <c r="B11" s="70">
        <v>2</v>
      </c>
      <c r="C11" s="70">
        <v>-354</v>
      </c>
      <c r="D11" s="70">
        <v>0.42429426860564584</v>
      </c>
      <c r="E11" s="70">
        <v>5</v>
      </c>
      <c r="F11" s="68" t="e">
        <f ca="1">OFFSET(Breaks!$B$2,MATCH(A11,Breaks!$B$3:$B$66,0),-1,1,1)</f>
        <v>#N/A</v>
      </c>
    </row>
    <row r="12" spans="1:6" ht="12.75">
      <c r="A12" s="70" t="s">
        <v>157</v>
      </c>
      <c r="B12" s="70">
        <v>1</v>
      </c>
      <c r="C12" s="70">
        <v>-749</v>
      </c>
      <c r="D12" s="70">
        <v>0.329073482428115</v>
      </c>
      <c r="E12" s="70">
        <v>6</v>
      </c>
      <c r="F12" s="68" t="e">
        <f ca="1">OFFSET(Breaks!$B$2,MATCH(A12,Breaks!$B$3:$B$66,0),-1,1,1)</f>
        <v>#N/A</v>
      </c>
    </row>
    <row r="13" spans="1:6" ht="12.75">
      <c r="A13" s="70" t="s">
        <v>162</v>
      </c>
      <c r="B13" s="70">
        <v>1</v>
      </c>
      <c r="C13" s="70">
        <v>-961</v>
      </c>
      <c r="D13" s="70">
        <v>0.2872952633908809</v>
      </c>
      <c r="E13" s="70">
        <v>6</v>
      </c>
      <c r="F13" s="68" t="e">
        <f ca="1">OFFSET(Breaks!$B$2,MATCH(A13,Breaks!$B$3:$B$66,0),-1,1,1)</f>
        <v>#N/A</v>
      </c>
    </row>
    <row r="14" spans="1:6" ht="12.75">
      <c r="A14" s="70" t="s">
        <v>159</v>
      </c>
      <c r="B14" s="70">
        <v>0</v>
      </c>
      <c r="C14" s="70">
        <v>-1029</v>
      </c>
      <c r="D14" s="70">
        <v>0.2530004800768123</v>
      </c>
      <c r="E14" s="70">
        <v>7</v>
      </c>
      <c r="F14" s="68" t="e">
        <f ca="1">OFFSET(Breaks!$B$2,MATCH(A14,Breaks!$B$3:$B$66,0),-1,1,1)</f>
        <v>#N/A</v>
      </c>
    </row>
    <row r="15" spans="1:6" ht="12.75">
      <c r="A15" s="70" t="s">
        <v>161</v>
      </c>
      <c r="B15" s="70">
        <v>0</v>
      </c>
      <c r="C15" s="70">
        <v>-1391</v>
      </c>
      <c r="D15" s="70">
        <v>0.17756142790913307</v>
      </c>
      <c r="E15" s="70">
        <v>7</v>
      </c>
      <c r="F15" s="68" t="e">
        <f ca="1">OFFSET(Breaks!$B$2,MATCH(A15,Breaks!$B$3:$B$66,0),-1,1,1)</f>
        <v>#N/A</v>
      </c>
    </row>
    <row r="16" spans="1:6" ht="12.75">
      <c r="A16" s="70"/>
      <c r="B16" s="70"/>
      <c r="C16" s="70"/>
      <c r="D16" s="70"/>
      <c r="E16" s="70"/>
      <c r="F16" s="68"/>
    </row>
    <row r="17" spans="1:6" ht="12.75">
      <c r="A17" s="70"/>
      <c r="B17" s="70"/>
      <c r="C17" s="70"/>
      <c r="D17" s="70"/>
      <c r="E17" s="70"/>
      <c r="F17" s="68"/>
    </row>
    <row r="18" spans="1:6" ht="12.75">
      <c r="A18" s="70"/>
      <c r="B18" s="70"/>
      <c r="C18" s="70"/>
      <c r="D18" s="70"/>
      <c r="E18" s="70"/>
      <c r="F18" s="68"/>
    </row>
    <row r="19" spans="1:6" ht="12.75">
      <c r="A19" s="70"/>
      <c r="B19" s="70"/>
      <c r="C19" s="70"/>
      <c r="D19" s="70"/>
      <c r="E19" s="70"/>
      <c r="F19" s="68"/>
    </row>
    <row r="20" spans="1:6" ht="12.75">
      <c r="A20" s="70"/>
      <c r="B20" s="70"/>
      <c r="C20" s="70"/>
      <c r="D20" s="70"/>
      <c r="E20" s="70"/>
      <c r="F20" s="68"/>
    </row>
    <row r="21" spans="1:6" ht="12.75">
      <c r="A21" s="70"/>
      <c r="B21" s="70"/>
      <c r="C21" s="70"/>
      <c r="D21" s="70"/>
      <c r="E21" s="70"/>
      <c r="F21" s="68"/>
    </row>
    <row r="22" spans="1:6" ht="12.75">
      <c r="A22" s="70"/>
      <c r="B22" s="70"/>
      <c r="C22" s="70"/>
      <c r="D22" s="70"/>
      <c r="E22" s="70"/>
      <c r="F22" s="68"/>
    </row>
    <row r="23" spans="1:6" ht="12.75">
      <c r="A23" s="70"/>
      <c r="B23" s="70"/>
      <c r="C23" s="70"/>
      <c r="D23" s="70"/>
      <c r="E23" s="70"/>
      <c r="F23" s="68"/>
    </row>
    <row r="24" spans="1:6" ht="12.75">
      <c r="A24" s="70"/>
      <c r="B24" s="70"/>
      <c r="C24" s="70"/>
      <c r="D24" s="70"/>
      <c r="E24" s="70"/>
      <c r="F24" s="68"/>
    </row>
    <row r="25" spans="1:6" ht="12.75">
      <c r="A25" s="70"/>
      <c r="B25" s="70"/>
      <c r="C25" s="70"/>
      <c r="D25" s="70"/>
      <c r="E25" s="70"/>
      <c r="F25" s="68"/>
    </row>
    <row r="26" spans="1:6" ht="12.75">
      <c r="A26" s="70"/>
      <c r="B26" s="70"/>
      <c r="C26" s="70"/>
      <c r="D26" s="70"/>
      <c r="E26" s="70"/>
      <c r="F26" s="68"/>
    </row>
    <row r="27" spans="1:6" ht="12.75">
      <c r="A27" s="70"/>
      <c r="B27" s="70"/>
      <c r="C27" s="70"/>
      <c r="D27" s="70"/>
      <c r="E27" s="70"/>
      <c r="F27" s="68"/>
    </row>
    <row r="28" spans="1:6" ht="12.75">
      <c r="A28" s="70"/>
      <c r="B28" s="70"/>
      <c r="C28" s="70"/>
      <c r="D28" s="70"/>
      <c r="E28" s="70"/>
      <c r="F28" s="68"/>
    </row>
    <row r="29" spans="1:6" ht="12.75">
      <c r="A29" s="70"/>
      <c r="B29" s="70"/>
      <c r="C29" s="70"/>
      <c r="D29" s="70"/>
      <c r="E29" s="70"/>
      <c r="F29" s="68"/>
    </row>
    <row r="30" spans="1:6" ht="12.75">
      <c r="A30" s="70"/>
      <c r="B30" s="70"/>
      <c r="C30" s="70"/>
      <c r="D30" s="70"/>
      <c r="E30" s="70"/>
      <c r="F30" s="68"/>
    </row>
    <row r="31" spans="1:6" ht="12.75">
      <c r="A31" s="70"/>
      <c r="B31" s="70"/>
      <c r="C31" s="70"/>
      <c r="D31" s="70"/>
      <c r="E31" s="70"/>
      <c r="F31" s="68"/>
    </row>
    <row r="32" spans="1:6" ht="12.75">
      <c r="A32" s="70"/>
      <c r="B32" s="70"/>
      <c r="C32" s="70"/>
      <c r="D32" s="70"/>
      <c r="E32" s="70"/>
      <c r="F32" s="68"/>
    </row>
    <row r="33" spans="1:6" ht="12.75">
      <c r="A33" s="70"/>
      <c r="B33" s="70"/>
      <c r="C33" s="70"/>
      <c r="D33" s="70"/>
      <c r="E33" s="70"/>
      <c r="F33" s="68"/>
    </row>
    <row r="34" spans="1:6" ht="12.75">
      <c r="A34" s="70"/>
      <c r="B34" s="70"/>
      <c r="C34" s="70"/>
      <c r="D34" s="70"/>
      <c r="E34" s="70"/>
      <c r="F34" s="68"/>
    </row>
    <row r="35" spans="1:6" ht="12.75">
      <c r="A35" s="70"/>
      <c r="B35" s="70"/>
      <c r="C35" s="70"/>
      <c r="D35" s="70"/>
      <c r="E35" s="70"/>
      <c r="F35" s="68"/>
    </row>
    <row r="36" spans="1:6" ht="12.75">
      <c r="A36" s="70"/>
      <c r="B36" s="70"/>
      <c r="C36" s="70"/>
      <c r="D36" s="70"/>
      <c r="E36" s="70"/>
      <c r="F36" s="68"/>
    </row>
    <row r="37" spans="1:6" ht="12.75">
      <c r="A37" s="70"/>
      <c r="B37" s="70"/>
      <c r="C37" s="70"/>
      <c r="D37" s="70"/>
      <c r="E37" s="70"/>
      <c r="F37" s="68"/>
    </row>
    <row r="38" spans="1:6" ht="12.75">
      <c r="A38" s="70"/>
      <c r="B38" s="70"/>
      <c r="C38" s="70"/>
      <c r="D38" s="70"/>
      <c r="E38" s="70"/>
      <c r="F38" s="70"/>
    </row>
    <row r="39" spans="1:6" ht="12.75">
      <c r="A39" s="70"/>
      <c r="B39" s="70"/>
      <c r="C39" s="70"/>
      <c r="D39" s="70"/>
      <c r="E39" s="70"/>
      <c r="F39" s="70"/>
    </row>
    <row r="40" spans="1:6" ht="12.75">
      <c r="A40" s="70"/>
      <c r="B40" s="70"/>
      <c r="C40" s="70"/>
      <c r="D40" s="70"/>
      <c r="E40" s="70"/>
      <c r="F40" s="70"/>
    </row>
    <row r="41" spans="1:6" ht="12.75">
      <c r="A41" s="70"/>
      <c r="B41" s="70"/>
      <c r="C41" s="70"/>
      <c r="D41" s="70"/>
      <c r="E41" s="70"/>
      <c r="F41" s="70"/>
    </row>
    <row r="42" spans="1:6" ht="12.75">
      <c r="A42" s="70"/>
      <c r="B42" s="70"/>
      <c r="C42" s="70"/>
      <c r="D42" s="70"/>
      <c r="E42" s="70"/>
      <c r="F42" s="70"/>
    </row>
    <row r="43" spans="1:6" ht="12.75">
      <c r="A43" s="70"/>
      <c r="B43" s="70"/>
      <c r="C43" s="70"/>
      <c r="D43" s="70"/>
      <c r="E43" s="70"/>
      <c r="F43" s="70"/>
    </row>
    <row r="44" spans="1:6" ht="12.75">
      <c r="A44" s="70"/>
      <c r="B44" s="70"/>
      <c r="C44" s="70"/>
      <c r="D44" s="70"/>
      <c r="E44" s="70"/>
      <c r="F44" s="70"/>
    </row>
    <row r="45" spans="1:6" ht="12.75">
      <c r="A45" s="70"/>
      <c r="B45" s="70"/>
      <c r="C45" s="70"/>
      <c r="D45" s="70"/>
      <c r="E45" s="70"/>
      <c r="F45" s="70"/>
    </row>
    <row r="46" spans="1:6" ht="12.75">
      <c r="A46" s="70"/>
      <c r="B46" s="70"/>
      <c r="C46" s="70"/>
      <c r="D46" s="70"/>
      <c r="E46" s="70"/>
      <c r="F46" s="70"/>
    </row>
    <row r="47" spans="1:6" ht="12.75">
      <c r="A47" s="70"/>
      <c r="B47" s="70"/>
      <c r="C47" s="70"/>
      <c r="D47" s="70"/>
      <c r="E47" s="70"/>
      <c r="F47" s="70"/>
    </row>
    <row r="48" spans="1:6" ht="12.75">
      <c r="A48" s="70"/>
      <c r="B48" s="70"/>
      <c r="C48" s="70"/>
      <c r="D48" s="70"/>
      <c r="E48" s="70"/>
      <c r="F48" s="70"/>
    </row>
    <row r="49" spans="1:6" ht="12.75">
      <c r="A49" s="70"/>
      <c r="B49" s="70"/>
      <c r="C49" s="70"/>
      <c r="D49" s="70"/>
      <c r="E49" s="70"/>
      <c r="F49" s="70"/>
    </row>
    <row r="50" spans="1:6" ht="12.75">
      <c r="A50" s="70"/>
      <c r="B50" s="70"/>
      <c r="C50" s="70"/>
      <c r="D50" s="70"/>
      <c r="E50" s="70"/>
      <c r="F50" s="70"/>
    </row>
    <row r="51" spans="1:6" ht="12.75">
      <c r="A51" s="70"/>
      <c r="B51" s="70"/>
      <c r="C51" s="70"/>
      <c r="D51" s="70"/>
      <c r="E51" s="70"/>
      <c r="F51" s="70"/>
    </row>
    <row r="52" spans="1:6" ht="12.75">
      <c r="A52" s="70"/>
      <c r="B52" s="70"/>
      <c r="C52" s="70"/>
      <c r="D52" s="70"/>
      <c r="E52" s="70"/>
      <c r="F52" s="70"/>
    </row>
    <row r="53" spans="1:6" ht="12.75">
      <c r="A53" s="70"/>
      <c r="B53" s="70"/>
      <c r="C53" s="70"/>
      <c r="D53" s="70"/>
      <c r="E53" s="70"/>
      <c r="F53" s="70"/>
    </row>
    <row r="54" spans="1:6" ht="12.75">
      <c r="A54" s="70"/>
      <c r="B54" s="70"/>
      <c r="C54" s="70"/>
      <c r="D54" s="70"/>
      <c r="E54" s="70"/>
      <c r="F54" s="70"/>
    </row>
    <row r="55" spans="1:6" ht="12.75">
      <c r="A55" s="70"/>
      <c r="B55" s="70"/>
      <c r="C55" s="70"/>
      <c r="D55" s="70"/>
      <c r="E55" s="70"/>
      <c r="F55" s="70"/>
    </row>
    <row r="56" spans="1:6" ht="12.75">
      <c r="A56" s="70"/>
      <c r="B56" s="70"/>
      <c r="C56" s="70"/>
      <c r="D56" s="70"/>
      <c r="E56" s="70"/>
      <c r="F56" s="70"/>
    </row>
    <row r="57" spans="1:6" ht="12.75">
      <c r="A57" s="70"/>
      <c r="B57" s="70"/>
      <c r="C57" s="70"/>
      <c r="D57" s="70"/>
      <c r="E57" s="70"/>
      <c r="F57" s="70"/>
    </row>
    <row r="58" spans="1:6" ht="12.75">
      <c r="A58" s="70"/>
      <c r="B58" s="70"/>
      <c r="C58" s="70"/>
      <c r="D58" s="70"/>
      <c r="E58" s="70"/>
      <c r="F58" s="70"/>
    </row>
    <row r="59" spans="1:6" ht="12.75">
      <c r="A59" s="70"/>
      <c r="B59" s="70"/>
      <c r="C59" s="70"/>
      <c r="D59" s="70"/>
      <c r="E59" s="70"/>
      <c r="F59" s="70"/>
    </row>
    <row r="60" spans="1:6" ht="12.75">
      <c r="A60" s="70"/>
      <c r="B60" s="70"/>
      <c r="C60" s="70"/>
      <c r="D60" s="70"/>
      <c r="E60" s="70"/>
      <c r="F60" s="70"/>
    </row>
    <row r="61" spans="1:6" ht="12.75">
      <c r="A61" s="70"/>
      <c r="B61" s="70"/>
      <c r="C61" s="70"/>
      <c r="D61" s="70"/>
      <c r="E61" s="70"/>
      <c r="F61" s="70"/>
    </row>
    <row r="62" spans="1:6" ht="12.75">
      <c r="A62" s="70"/>
      <c r="B62" s="70"/>
      <c r="C62" s="70"/>
      <c r="D62" s="70"/>
      <c r="E62" s="70"/>
      <c r="F62" s="70"/>
    </row>
    <row r="63" spans="1:6" ht="12.75">
      <c r="A63" s="70"/>
      <c r="B63" s="70"/>
      <c r="C63" s="70"/>
      <c r="D63" s="70"/>
      <c r="E63" s="70"/>
      <c r="F63" s="70"/>
    </row>
    <row r="64" spans="1:6" ht="12.75">
      <c r="A64" s="70"/>
      <c r="B64" s="70"/>
      <c r="C64" s="70"/>
      <c r="D64" s="70"/>
      <c r="E64" s="70"/>
      <c r="F64" s="70"/>
    </row>
    <row r="65" spans="1:6" ht="12.75">
      <c r="A65" s="70"/>
      <c r="B65" s="70"/>
      <c r="C65" s="70"/>
      <c r="D65" s="70"/>
      <c r="E65" s="70"/>
      <c r="F65" s="70"/>
    </row>
  </sheetData>
  <sheetProtection/>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sheetPr codeName="Sheet11"/>
  <dimension ref="A1:C17"/>
  <sheetViews>
    <sheetView showGridLines="0" showZeros="0" tabSelected="1" zoomScale="140" zoomScaleNormal="140" zoomScalePageLayoutView="0" workbookViewId="0" topLeftCell="A1">
      <selection activeCell="D14" sqref="D14"/>
    </sheetView>
  </sheetViews>
  <sheetFormatPr defaultColWidth="9.140625" defaultRowHeight="12.75"/>
  <cols>
    <col min="1" max="1" width="20.8515625" style="0" customWidth="1"/>
    <col min="2" max="4" width="20.7109375" style="0" customWidth="1"/>
    <col min="5" max="5" width="20.8515625" style="0" customWidth="1"/>
  </cols>
  <sheetData>
    <row r="1" spans="1:3" ht="12.75">
      <c r="A1" s="204" t="s">
        <v>177</v>
      </c>
      <c r="B1" s="204"/>
      <c r="C1" s="204"/>
    </row>
    <row r="2" spans="1:3" ht="12.75">
      <c r="A2" s="41"/>
      <c r="B2" s="41"/>
      <c r="C2" s="41"/>
    </row>
    <row r="3" spans="1:3" ht="12.75">
      <c r="A3" s="41"/>
      <c r="B3" s="41"/>
      <c r="C3" s="41"/>
    </row>
    <row r="4" ht="12.75">
      <c r="A4" s="50" t="s">
        <v>188</v>
      </c>
    </row>
    <row r="5" ht="12.75">
      <c r="A5" s="52"/>
    </row>
    <row r="6" spans="1:2" ht="12.75">
      <c r="A6" s="53"/>
      <c r="B6" s="51" t="s">
        <v>202</v>
      </c>
    </row>
    <row r="7" spans="1:2" ht="12.75">
      <c r="A7" s="54"/>
      <c r="B7" s="52"/>
    </row>
    <row r="8" spans="1:2" ht="12.75">
      <c r="A8" s="50" t="s">
        <v>189</v>
      </c>
      <c r="B8" s="53"/>
    </row>
    <row r="9" spans="1:2" ht="12.75">
      <c r="A9" s="41"/>
      <c r="B9" s="53"/>
    </row>
    <row r="10" spans="1:3" ht="12.75">
      <c r="A10" s="41"/>
      <c r="B10" s="53"/>
      <c r="C10" s="51" t="s">
        <v>149</v>
      </c>
    </row>
    <row r="11" spans="1:3" ht="12.75">
      <c r="A11" s="41"/>
      <c r="B11" s="53"/>
      <c r="C11" s="56"/>
    </row>
    <row r="12" spans="1:2" ht="12.75">
      <c r="A12" s="50" t="s">
        <v>190</v>
      </c>
      <c r="B12" s="53"/>
    </row>
    <row r="13" spans="1:2" ht="12.75">
      <c r="A13" s="52"/>
      <c r="B13" s="54"/>
    </row>
    <row r="14" spans="1:2" ht="12.75">
      <c r="A14" s="53"/>
      <c r="B14" s="51" t="s">
        <v>203</v>
      </c>
    </row>
    <row r="15" spans="1:2" ht="12.75">
      <c r="A15" s="54"/>
      <c r="B15" s="41"/>
    </row>
    <row r="16" spans="1:2" ht="12.75">
      <c r="A16" s="50" t="s">
        <v>191</v>
      </c>
      <c r="B16" s="41"/>
    </row>
    <row r="17" spans="1:2" ht="12.75">
      <c r="A17" s="41"/>
      <c r="B17" s="41"/>
    </row>
  </sheetData>
  <sheetProtection/>
  <mergeCells count="1">
    <mergeCell ref="A1:C1"/>
  </mergeCells>
  <printOptions horizontalCentered="1" verticalCentered="1"/>
  <pageMargins left="0.1968503937007874" right="0.1968503937007874" top="0.15748031496062992" bottom="0.15748031496062992" header="0.15748031496062992" footer="0.15748031496062992"/>
  <pageSetup horizontalDpi="300" verticalDpi="300" orientation="landscape" paperSize="9" scale="215" r:id="rId1"/>
</worksheet>
</file>

<file path=xl/worksheets/sheet25.xml><?xml version="1.0" encoding="utf-8"?>
<worksheet xmlns="http://schemas.openxmlformats.org/spreadsheetml/2006/main" xmlns:r="http://schemas.openxmlformats.org/officeDocument/2006/relationships">
  <sheetPr codeName="Sheet12"/>
  <dimension ref="A1:D17"/>
  <sheetViews>
    <sheetView showGridLines="0" showZeros="0" zoomScale="165" zoomScaleNormal="165" zoomScalePageLayoutView="0" workbookViewId="0" topLeftCell="A1">
      <selection activeCell="F8" sqref="F8"/>
    </sheetView>
  </sheetViews>
  <sheetFormatPr defaultColWidth="9.140625" defaultRowHeight="12.75"/>
  <cols>
    <col min="1" max="1" width="20.7109375" style="0" customWidth="1"/>
    <col min="2" max="2" width="20.8515625" style="0" customWidth="1"/>
    <col min="3" max="5" width="20.7109375" style="0" customWidth="1"/>
    <col min="6" max="6" width="20.8515625" style="0" customWidth="1"/>
  </cols>
  <sheetData>
    <row r="1" spans="1:4" ht="12.75">
      <c r="A1" s="204" t="s">
        <v>180</v>
      </c>
      <c r="B1" s="204"/>
      <c r="C1" s="204"/>
      <c r="D1" s="204"/>
    </row>
    <row r="3" ht="12.75">
      <c r="A3" s="50" t="s">
        <v>179</v>
      </c>
    </row>
    <row r="4" spans="1:2" ht="12.75">
      <c r="A4" s="41"/>
      <c r="B4" s="50" t="s">
        <v>192</v>
      </c>
    </row>
    <row r="5" spans="1:2" ht="12.75">
      <c r="A5" s="50">
        <v>8</v>
      </c>
      <c r="B5" s="52"/>
    </row>
    <row r="6" spans="1:3" ht="12.75">
      <c r="A6" s="41"/>
      <c r="B6" s="53"/>
      <c r="C6" s="51" t="s">
        <v>199</v>
      </c>
    </row>
    <row r="7" spans="1:3" ht="12.75">
      <c r="A7" s="50" t="s">
        <v>183</v>
      </c>
      <c r="B7" s="54"/>
      <c r="C7" s="52"/>
    </row>
    <row r="8" spans="1:3" ht="12.75">
      <c r="A8" s="41"/>
      <c r="B8" s="50" t="s">
        <v>193</v>
      </c>
      <c r="C8" s="53"/>
    </row>
    <row r="9" spans="1:3" ht="12.75">
      <c r="A9" s="50" t="s">
        <v>182</v>
      </c>
      <c r="B9" s="41"/>
      <c r="C9" s="53"/>
    </row>
    <row r="10" spans="1:4" ht="12.75">
      <c r="A10" s="41"/>
      <c r="B10" s="41"/>
      <c r="C10" s="53"/>
      <c r="D10" s="51" t="s">
        <v>168</v>
      </c>
    </row>
    <row r="11" spans="1:4" ht="12.75">
      <c r="A11" s="50" t="s">
        <v>184</v>
      </c>
      <c r="B11" s="41"/>
      <c r="C11" s="53"/>
      <c r="D11" s="56"/>
    </row>
    <row r="12" spans="1:3" ht="12.75">
      <c r="A12" s="41"/>
      <c r="B12" s="50" t="s">
        <v>194</v>
      </c>
      <c r="C12" s="53"/>
    </row>
    <row r="13" spans="1:3" ht="12.75">
      <c r="A13" s="50" t="s">
        <v>185</v>
      </c>
      <c r="B13" s="52"/>
      <c r="C13" s="54"/>
    </row>
    <row r="14" spans="1:3" ht="12.75">
      <c r="A14" s="41"/>
      <c r="B14" s="53"/>
      <c r="C14" s="51" t="s">
        <v>200</v>
      </c>
    </row>
    <row r="15" spans="1:3" ht="12.75">
      <c r="A15" s="50">
        <v>7</v>
      </c>
      <c r="B15" s="54"/>
      <c r="C15" s="41"/>
    </row>
    <row r="16" spans="1:3" ht="12.75">
      <c r="A16" s="41"/>
      <c r="B16" s="50" t="s">
        <v>195</v>
      </c>
      <c r="C16" s="41"/>
    </row>
    <row r="17" spans="1:3" ht="12.75">
      <c r="A17" s="50" t="s">
        <v>179</v>
      </c>
      <c r="B17" s="41"/>
      <c r="C17" s="41"/>
    </row>
  </sheetData>
  <sheetProtection/>
  <mergeCells count="1">
    <mergeCell ref="A1:D1"/>
  </mergeCells>
  <printOptions horizontalCentered="1" verticalCentered="1"/>
  <pageMargins left="0.1968503937007874" right="0.1968503937007874" top="0.15748031496062992" bottom="0.15748031496062992" header="0.15748031496062992" footer="0.15748031496062992"/>
  <pageSetup horizontalDpi="300" verticalDpi="300" orientation="landscape" paperSize="9" scale="150" r:id="rId1"/>
</worksheet>
</file>

<file path=xl/worksheets/sheet26.xml><?xml version="1.0" encoding="utf-8"?>
<worksheet xmlns="http://schemas.openxmlformats.org/spreadsheetml/2006/main" xmlns:r="http://schemas.openxmlformats.org/officeDocument/2006/relationships">
  <sheetPr codeName="Sheet13">
    <pageSetUpPr fitToPage="1"/>
  </sheetPr>
  <dimension ref="A1:E31"/>
  <sheetViews>
    <sheetView showGridLines="0" showRowColHeaders="0" showZeros="0" zoomScalePageLayoutView="0" workbookViewId="0" topLeftCell="A1">
      <selection activeCell="A1" sqref="A1"/>
    </sheetView>
  </sheetViews>
  <sheetFormatPr defaultColWidth="9.140625" defaultRowHeight="12.75"/>
  <cols>
    <col min="1" max="1" width="20.7109375" style="0" customWidth="1"/>
    <col min="2" max="2" width="20.8515625" style="0" customWidth="1"/>
    <col min="3" max="5" width="20.7109375" style="0" customWidth="1"/>
    <col min="6" max="6" width="20.8515625" style="0" customWidth="1"/>
  </cols>
  <sheetData>
    <row r="1" ht="12.75">
      <c r="A1" s="50">
        <v>1</v>
      </c>
    </row>
    <row r="2" spans="1:2" ht="12.75">
      <c r="A2" s="41"/>
      <c r="B2" s="50"/>
    </row>
    <row r="3" spans="1:2" ht="12.75">
      <c r="A3" s="50">
        <v>16</v>
      </c>
      <c r="B3" s="52"/>
    </row>
    <row r="4" spans="1:3" ht="12.75">
      <c r="A4" s="41"/>
      <c r="B4" s="53"/>
      <c r="C4" s="51"/>
    </row>
    <row r="5" spans="1:3" ht="12.75">
      <c r="A5" s="50">
        <v>9</v>
      </c>
      <c r="B5" s="54"/>
      <c r="C5" s="52"/>
    </row>
    <row r="6" spans="1:3" ht="12.75">
      <c r="A6" s="41"/>
      <c r="B6" s="50"/>
      <c r="C6" s="53"/>
    </row>
    <row r="7" spans="1:3" ht="12.75">
      <c r="A7" s="50">
        <v>8</v>
      </c>
      <c r="B7" s="41"/>
      <c r="C7" s="53"/>
    </row>
    <row r="8" spans="1:4" ht="12.75">
      <c r="A8" s="41"/>
      <c r="B8" s="41"/>
      <c r="C8" s="53"/>
      <c r="D8" s="51"/>
    </row>
    <row r="9" spans="1:4" ht="12.75">
      <c r="A9" s="50">
        <v>5</v>
      </c>
      <c r="B9" s="41"/>
      <c r="C9" s="53"/>
      <c r="D9" s="48"/>
    </row>
    <row r="10" spans="1:4" ht="12.75">
      <c r="A10" s="41"/>
      <c r="B10" s="50"/>
      <c r="C10" s="53"/>
      <c r="D10" s="55"/>
    </row>
    <row r="11" spans="1:4" ht="12.75">
      <c r="A11" s="50">
        <v>12</v>
      </c>
      <c r="B11" s="52"/>
      <c r="C11" s="54"/>
      <c r="D11" s="55"/>
    </row>
    <row r="12" spans="1:4" ht="12.75">
      <c r="A12" s="41"/>
      <c r="B12" s="53"/>
      <c r="C12" s="51"/>
      <c r="D12" s="55"/>
    </row>
    <row r="13" spans="1:4" ht="12.75">
      <c r="A13" s="50">
        <v>13</v>
      </c>
      <c r="B13" s="54"/>
      <c r="C13" s="41"/>
      <c r="D13" s="55"/>
    </row>
    <row r="14" spans="1:4" ht="12.75">
      <c r="A14" s="41"/>
      <c r="B14" s="50"/>
      <c r="C14" s="41"/>
      <c r="D14" s="55"/>
    </row>
    <row r="15" spans="1:4" ht="12.75">
      <c r="A15" s="50">
        <v>4</v>
      </c>
      <c r="B15" s="41"/>
      <c r="C15" s="41"/>
      <c r="D15" s="55"/>
    </row>
    <row r="16" spans="1:5" ht="12.75">
      <c r="A16" s="41"/>
      <c r="B16" s="41"/>
      <c r="C16" s="41"/>
      <c r="D16" s="53"/>
      <c r="E16" s="51"/>
    </row>
    <row r="17" spans="1:5" ht="12.75">
      <c r="A17" s="50">
        <v>3</v>
      </c>
      <c r="B17" s="41"/>
      <c r="C17" s="41"/>
      <c r="D17" s="55"/>
      <c r="E17" s="56"/>
    </row>
    <row r="18" spans="1:4" ht="12.75">
      <c r="A18" s="41"/>
      <c r="B18" s="50"/>
      <c r="C18" s="41"/>
      <c r="D18" s="55"/>
    </row>
    <row r="19" spans="1:4" ht="12.75">
      <c r="A19" s="50">
        <v>14</v>
      </c>
      <c r="B19" s="52"/>
      <c r="C19" s="41"/>
      <c r="D19" s="55"/>
    </row>
    <row r="20" spans="1:4" ht="12.75">
      <c r="A20" s="41"/>
      <c r="B20" s="53"/>
      <c r="C20" s="51"/>
      <c r="D20" s="55"/>
    </row>
    <row r="21" spans="1:4" ht="12.75">
      <c r="A21" s="50">
        <v>11</v>
      </c>
      <c r="B21" s="54"/>
      <c r="C21" s="52"/>
      <c r="D21" s="55"/>
    </row>
    <row r="22" spans="1:4" ht="12.75">
      <c r="A22" s="41"/>
      <c r="B22" s="50"/>
      <c r="C22" s="53"/>
      <c r="D22" s="55"/>
    </row>
    <row r="23" spans="1:4" ht="12.75">
      <c r="A23" s="50">
        <v>6</v>
      </c>
      <c r="B23" s="41"/>
      <c r="C23" s="53"/>
      <c r="D23" s="49"/>
    </row>
    <row r="24" spans="1:4" ht="12.75">
      <c r="A24" s="41"/>
      <c r="B24" s="41"/>
      <c r="C24" s="53"/>
      <c r="D24" s="51"/>
    </row>
    <row r="25" spans="1:3" ht="12.75">
      <c r="A25" s="50">
        <v>7</v>
      </c>
      <c r="B25" s="41"/>
      <c r="C25" s="53"/>
    </row>
    <row r="26" spans="1:3" ht="12.75">
      <c r="A26" s="41"/>
      <c r="B26" s="50"/>
      <c r="C26" s="53"/>
    </row>
    <row r="27" spans="1:3" ht="12.75">
      <c r="A27" s="50">
        <v>10</v>
      </c>
      <c r="B27" s="52"/>
      <c r="C27" s="54"/>
    </row>
    <row r="28" spans="1:3" ht="12.75">
      <c r="A28" s="41"/>
      <c r="B28" s="53"/>
      <c r="C28" s="51"/>
    </row>
    <row r="29" spans="1:3" ht="12.75">
      <c r="A29" s="50">
        <v>15</v>
      </c>
      <c r="B29" s="54"/>
      <c r="C29" s="41"/>
    </row>
    <row r="30" spans="1:3" ht="12.75">
      <c r="A30" s="41"/>
      <c r="B30" s="50"/>
      <c r="C30" s="41"/>
    </row>
    <row r="31" spans="1:3" ht="12.75">
      <c r="A31" s="50">
        <v>2</v>
      </c>
      <c r="B31" s="41"/>
      <c r="C31" s="41"/>
    </row>
  </sheetData>
  <sheetProtection/>
  <printOptions horizontalCentered="1" verticalCentered="1"/>
  <pageMargins left="0.1968503937007874" right="0.1968503937007874" top="0.15748031496062992" bottom="0.15748031496062992" header="0.15748031496062992" footer="0.15748031496062992"/>
  <pageSetup fitToHeight="1" fitToWidth="1" horizontalDpi="300" verticalDpi="300" orientation="portrait" paperSize="9" scale="81" r:id="rId1"/>
</worksheet>
</file>

<file path=xl/worksheets/sheet27.xml><?xml version="1.0" encoding="utf-8"?>
<worksheet xmlns="http://schemas.openxmlformats.org/spreadsheetml/2006/main" xmlns:r="http://schemas.openxmlformats.org/officeDocument/2006/relationships">
  <sheetPr codeName="Sheet14">
    <pageSetUpPr fitToPage="1"/>
  </sheetPr>
  <dimension ref="A1:F63"/>
  <sheetViews>
    <sheetView showGridLines="0" showRowColHeaders="0" showZeros="0" zoomScale="49" zoomScaleNormal="49" zoomScalePageLayoutView="0" workbookViewId="0" topLeftCell="A1">
      <selection activeCell="A1" sqref="A1"/>
    </sheetView>
  </sheetViews>
  <sheetFormatPr defaultColWidth="9.140625" defaultRowHeight="12.75"/>
  <cols>
    <col min="1" max="1" width="20.7109375" style="0" customWidth="1"/>
    <col min="2" max="2" width="20.8515625" style="0" customWidth="1"/>
    <col min="3" max="5" width="20.7109375" style="0" customWidth="1"/>
    <col min="6" max="6" width="20.8515625" style="0" customWidth="1"/>
  </cols>
  <sheetData>
    <row r="1" ht="12.75">
      <c r="A1" s="50">
        <v>1</v>
      </c>
    </row>
    <row r="2" spans="1:2" ht="12.75">
      <c r="A2" s="41"/>
      <c r="B2" s="50"/>
    </row>
    <row r="3" spans="1:2" ht="12.75">
      <c r="A3" s="50">
        <v>32</v>
      </c>
      <c r="B3" s="52"/>
    </row>
    <row r="4" spans="1:3" ht="12.75">
      <c r="A4" s="41"/>
      <c r="B4" s="53"/>
      <c r="C4" s="51"/>
    </row>
    <row r="5" spans="1:3" ht="12.75">
      <c r="A5" s="50">
        <v>17</v>
      </c>
      <c r="B5" s="54"/>
      <c r="C5" s="52"/>
    </row>
    <row r="6" spans="1:3" ht="12.75">
      <c r="A6" s="41"/>
      <c r="B6" s="50"/>
      <c r="C6" s="53"/>
    </row>
    <row r="7" spans="1:3" ht="12.75">
      <c r="A7" s="50">
        <v>16</v>
      </c>
      <c r="B7" s="41"/>
      <c r="C7" s="53"/>
    </row>
    <row r="8" spans="1:4" ht="12.75">
      <c r="A8" s="41"/>
      <c r="B8" s="41"/>
      <c r="C8" s="53"/>
      <c r="D8" s="51"/>
    </row>
    <row r="9" spans="1:4" ht="12.75">
      <c r="A9" s="50">
        <v>9</v>
      </c>
      <c r="B9" s="41"/>
      <c r="C9" s="53"/>
      <c r="D9" s="48"/>
    </row>
    <row r="10" spans="1:4" ht="12.75">
      <c r="A10" s="41"/>
      <c r="B10" s="50"/>
      <c r="C10" s="53"/>
      <c r="D10" s="55"/>
    </row>
    <row r="11" spans="1:4" ht="12.75">
      <c r="A11" s="50">
        <v>24</v>
      </c>
      <c r="B11" s="52"/>
      <c r="C11" s="54"/>
      <c r="D11" s="55"/>
    </row>
    <row r="12" spans="1:4" ht="12.75">
      <c r="A12" s="41"/>
      <c r="B12" s="53"/>
      <c r="C12" s="51"/>
      <c r="D12" s="55"/>
    </row>
    <row r="13" spans="1:4" ht="12.75">
      <c r="A13" s="50">
        <v>25</v>
      </c>
      <c r="B13" s="54"/>
      <c r="C13" s="41"/>
      <c r="D13" s="55"/>
    </row>
    <row r="14" spans="1:4" ht="12.75">
      <c r="A14" s="41"/>
      <c r="B14" s="50"/>
      <c r="C14" s="41"/>
      <c r="D14" s="55"/>
    </row>
    <row r="15" spans="1:4" ht="12.75">
      <c r="A15" s="50">
        <v>8</v>
      </c>
      <c r="B15" s="41"/>
      <c r="C15" s="41"/>
      <c r="D15" s="55"/>
    </row>
    <row r="16" spans="1:5" ht="12.75">
      <c r="A16" s="41"/>
      <c r="B16" s="41"/>
      <c r="C16" s="41"/>
      <c r="D16" s="53"/>
      <c r="E16" s="51"/>
    </row>
    <row r="17" spans="1:5" ht="12.75">
      <c r="A17" s="50">
        <v>5</v>
      </c>
      <c r="B17" s="41"/>
      <c r="C17" s="41"/>
      <c r="D17" s="55"/>
      <c r="E17" s="48"/>
    </row>
    <row r="18" spans="1:5" ht="12.75">
      <c r="A18" s="41"/>
      <c r="B18" s="50"/>
      <c r="C18" s="41"/>
      <c r="D18" s="55"/>
      <c r="E18" s="55"/>
    </row>
    <row r="19" spans="1:5" ht="12.75">
      <c r="A19" s="50">
        <v>28</v>
      </c>
      <c r="B19" s="52"/>
      <c r="C19" s="41"/>
      <c r="D19" s="55"/>
      <c r="E19" s="55"/>
    </row>
    <row r="20" spans="1:5" ht="12.75">
      <c r="A20" s="41"/>
      <c r="B20" s="53"/>
      <c r="C20" s="51"/>
      <c r="D20" s="55"/>
      <c r="E20" s="55"/>
    </row>
    <row r="21" spans="1:5" ht="12.75">
      <c r="A21" s="50">
        <v>21</v>
      </c>
      <c r="B21" s="54"/>
      <c r="C21" s="52"/>
      <c r="D21" s="55"/>
      <c r="E21" s="55"/>
    </row>
    <row r="22" spans="1:5" ht="12.75">
      <c r="A22" s="41"/>
      <c r="B22" s="50"/>
      <c r="C22" s="53"/>
      <c r="D22" s="55"/>
      <c r="E22" s="55"/>
    </row>
    <row r="23" spans="1:5" ht="12.75">
      <c r="A23" s="50">
        <v>12</v>
      </c>
      <c r="B23" s="41"/>
      <c r="C23" s="53"/>
      <c r="D23" s="49"/>
      <c r="E23" s="55"/>
    </row>
    <row r="24" spans="1:5" ht="12.75">
      <c r="A24" s="41"/>
      <c r="B24" s="41"/>
      <c r="C24" s="53"/>
      <c r="D24" s="51"/>
      <c r="E24" s="55"/>
    </row>
    <row r="25" spans="1:5" ht="12.75">
      <c r="A25" s="50">
        <v>13</v>
      </c>
      <c r="B25" s="41"/>
      <c r="C25" s="53"/>
      <c r="E25" s="55"/>
    </row>
    <row r="26" spans="1:5" ht="12.75">
      <c r="A26" s="41"/>
      <c r="B26" s="50"/>
      <c r="C26" s="53"/>
      <c r="E26" s="55"/>
    </row>
    <row r="27" spans="1:5" ht="12.75">
      <c r="A27" s="50">
        <v>20</v>
      </c>
      <c r="B27" s="52"/>
      <c r="C27" s="54"/>
      <c r="E27" s="55"/>
    </row>
    <row r="28" spans="1:5" ht="12.75">
      <c r="A28" s="41"/>
      <c r="B28" s="53"/>
      <c r="C28" s="51"/>
      <c r="E28" s="55"/>
    </row>
    <row r="29" spans="1:5" ht="12.75">
      <c r="A29" s="50">
        <v>29</v>
      </c>
      <c r="B29" s="54"/>
      <c r="C29" s="41"/>
      <c r="E29" s="55"/>
    </row>
    <row r="30" spans="1:5" ht="12.75">
      <c r="A30" s="41"/>
      <c r="B30" s="50"/>
      <c r="C30" s="41"/>
      <c r="E30" s="55"/>
    </row>
    <row r="31" spans="1:5" ht="12.75">
      <c r="A31" s="50">
        <v>4</v>
      </c>
      <c r="B31" s="41"/>
      <c r="C31" s="41"/>
      <c r="E31" s="55"/>
    </row>
    <row r="32" spans="1:6" ht="12.75">
      <c r="A32" s="41"/>
      <c r="B32" s="41"/>
      <c r="C32" s="41"/>
      <c r="E32" s="55"/>
      <c r="F32" s="51"/>
    </row>
    <row r="33" spans="1:5" ht="12.75">
      <c r="A33" s="50">
        <v>3</v>
      </c>
      <c r="B33" s="41"/>
      <c r="C33" s="41"/>
      <c r="E33" s="55"/>
    </row>
    <row r="34" spans="1:5" ht="12.75">
      <c r="A34" s="41"/>
      <c r="B34" s="50"/>
      <c r="C34" s="41"/>
      <c r="E34" s="55"/>
    </row>
    <row r="35" spans="1:5" ht="12.75">
      <c r="A35" s="50">
        <v>30</v>
      </c>
      <c r="B35" s="52"/>
      <c r="C35" s="41"/>
      <c r="E35" s="55"/>
    </row>
    <row r="36" spans="1:5" ht="12.75">
      <c r="A36" s="41"/>
      <c r="B36" s="53"/>
      <c r="C36" s="51"/>
      <c r="E36" s="55"/>
    </row>
    <row r="37" spans="1:5" ht="12.75">
      <c r="A37" s="50">
        <v>19</v>
      </c>
      <c r="B37" s="54"/>
      <c r="C37" s="52"/>
      <c r="E37" s="55"/>
    </row>
    <row r="38" spans="1:5" ht="12.75">
      <c r="A38" s="41"/>
      <c r="B38" s="50"/>
      <c r="C38" s="53"/>
      <c r="E38" s="55"/>
    </row>
    <row r="39" spans="1:5" ht="12.75">
      <c r="A39" s="50">
        <v>14</v>
      </c>
      <c r="B39" s="41"/>
      <c r="C39" s="53"/>
      <c r="E39" s="55"/>
    </row>
    <row r="40" spans="1:5" ht="12.75">
      <c r="A40" s="41"/>
      <c r="B40" s="41"/>
      <c r="C40" s="53"/>
      <c r="D40" s="51"/>
      <c r="E40" s="55"/>
    </row>
    <row r="41" spans="1:5" ht="12.75">
      <c r="A41" s="50">
        <v>11</v>
      </c>
      <c r="B41" s="41"/>
      <c r="C41" s="53"/>
      <c r="D41" s="48"/>
      <c r="E41" s="55"/>
    </row>
    <row r="42" spans="1:5" ht="12.75">
      <c r="A42" s="41"/>
      <c r="B42" s="50"/>
      <c r="C42" s="53"/>
      <c r="D42" s="55"/>
      <c r="E42" s="55"/>
    </row>
    <row r="43" spans="1:5" ht="12.75">
      <c r="A43" s="50">
        <v>22</v>
      </c>
      <c r="B43" s="52"/>
      <c r="C43" s="54"/>
      <c r="D43" s="55"/>
      <c r="E43" s="55"/>
    </row>
    <row r="44" spans="1:5" ht="12.75">
      <c r="A44" s="41"/>
      <c r="B44" s="53"/>
      <c r="C44" s="51"/>
      <c r="D44" s="55"/>
      <c r="E44" s="55"/>
    </row>
    <row r="45" spans="1:5" ht="12.75">
      <c r="A45" s="50">
        <v>27</v>
      </c>
      <c r="B45" s="54"/>
      <c r="C45" s="41"/>
      <c r="D45" s="55"/>
      <c r="E45" s="55"/>
    </row>
    <row r="46" spans="1:5" ht="12.75">
      <c r="A46" s="41"/>
      <c r="B46" s="50"/>
      <c r="C46" s="41"/>
      <c r="D46" s="55"/>
      <c r="E46" s="55"/>
    </row>
    <row r="47" spans="1:5" ht="12.75">
      <c r="A47" s="50">
        <v>6</v>
      </c>
      <c r="B47" s="41"/>
      <c r="C47" s="41"/>
      <c r="D47" s="55"/>
      <c r="E47" s="49"/>
    </row>
    <row r="48" spans="1:5" ht="12.75">
      <c r="A48" s="41"/>
      <c r="B48" s="41"/>
      <c r="C48" s="41"/>
      <c r="D48" s="55"/>
      <c r="E48" s="51"/>
    </row>
    <row r="49" spans="1:4" ht="12.75">
      <c r="A49" s="50">
        <v>7</v>
      </c>
      <c r="B49" s="41"/>
      <c r="C49" s="41"/>
      <c r="D49" s="55"/>
    </row>
    <row r="50" spans="1:4" ht="12.75">
      <c r="A50" s="41"/>
      <c r="B50" s="50"/>
      <c r="C50" s="41"/>
      <c r="D50" s="55"/>
    </row>
    <row r="51" spans="1:4" ht="12.75">
      <c r="A51" s="50">
        <v>26</v>
      </c>
      <c r="B51" s="52"/>
      <c r="C51" s="41"/>
      <c r="D51" s="55"/>
    </row>
    <row r="52" spans="1:4" ht="12.75">
      <c r="A52" s="41"/>
      <c r="B52" s="53"/>
      <c r="C52" s="51"/>
      <c r="D52" s="55"/>
    </row>
    <row r="53" spans="1:4" ht="12.75">
      <c r="A53" s="50">
        <v>23</v>
      </c>
      <c r="B53" s="54"/>
      <c r="C53" s="52"/>
      <c r="D53" s="55"/>
    </row>
    <row r="54" spans="1:4" ht="12.75">
      <c r="A54" s="41"/>
      <c r="B54" s="50"/>
      <c r="C54" s="53"/>
      <c r="D54" s="55"/>
    </row>
    <row r="55" spans="1:4" ht="12.75">
      <c r="A55" s="50">
        <v>10</v>
      </c>
      <c r="B55" s="41"/>
      <c r="C55" s="53"/>
      <c r="D55" s="49"/>
    </row>
    <row r="56" spans="1:4" ht="12.75">
      <c r="A56" s="41"/>
      <c r="B56" s="41"/>
      <c r="C56" s="53"/>
      <c r="D56" s="51"/>
    </row>
    <row r="57" spans="1:3" ht="12.75">
      <c r="A57" s="50">
        <v>15</v>
      </c>
      <c r="B57" s="41"/>
      <c r="C57" s="53"/>
    </row>
    <row r="58" spans="1:3" ht="12.75">
      <c r="A58" s="41"/>
      <c r="B58" s="50"/>
      <c r="C58" s="53"/>
    </row>
    <row r="59" spans="1:3" ht="12.75">
      <c r="A59" s="50">
        <v>18</v>
      </c>
      <c r="B59" s="52"/>
      <c r="C59" s="54"/>
    </row>
    <row r="60" spans="1:3" ht="12.75">
      <c r="A60" s="41"/>
      <c r="B60" s="53"/>
      <c r="C60" s="51"/>
    </row>
    <row r="61" spans="1:2" ht="12.75">
      <c r="A61" s="50">
        <v>31</v>
      </c>
      <c r="B61" s="54"/>
    </row>
    <row r="62" spans="1:2" ht="12.75">
      <c r="A62" s="41"/>
      <c r="B62" s="50"/>
    </row>
    <row r="63" ht="12.75">
      <c r="A63" s="50">
        <v>2</v>
      </c>
    </row>
  </sheetData>
  <sheetProtection/>
  <printOptions horizontalCentered="1" verticalCentered="1"/>
  <pageMargins left="0.1968503937007874" right="0.1968503937007874" top="0.15748031496062992" bottom="0.15748031496062992" header="0.15748031496062992" footer="0.15748031496062992"/>
  <pageSetup fitToHeight="1" fitToWidth="1" horizontalDpi="300" verticalDpi="300" orientation="portrait" paperSize="9" scale="81" r:id="rId1"/>
</worksheet>
</file>

<file path=xl/worksheets/sheet28.xml><?xml version="1.0" encoding="utf-8"?>
<worksheet xmlns="http://schemas.openxmlformats.org/spreadsheetml/2006/main" xmlns:r="http://schemas.openxmlformats.org/officeDocument/2006/relationships">
  <sheetPr codeName="Sheet2"/>
  <dimension ref="A6:L22"/>
  <sheetViews>
    <sheetView zoomScalePageLayoutView="0" workbookViewId="0" topLeftCell="A1">
      <selection activeCell="A12" sqref="A12"/>
    </sheetView>
  </sheetViews>
  <sheetFormatPr defaultColWidth="9.140625" defaultRowHeight="12.75"/>
  <cols>
    <col min="1" max="1" width="9.140625" style="11" customWidth="1"/>
    <col min="2" max="2" width="13.00390625" style="11" bestFit="1" customWidth="1"/>
    <col min="3" max="16384" width="9.140625" style="11" customWidth="1"/>
  </cols>
  <sheetData>
    <row r="6" spans="2:12" ht="12.75">
      <c r="B6" s="11" t="s">
        <v>100</v>
      </c>
      <c r="C6" s="75"/>
      <c r="D6" s="75" t="s">
        <v>98</v>
      </c>
      <c r="E6" s="75" t="s">
        <v>96</v>
      </c>
      <c r="F6" s="75" t="s">
        <v>97</v>
      </c>
      <c r="G6" s="75"/>
      <c r="H6" s="75"/>
      <c r="I6" s="75" t="s">
        <v>99</v>
      </c>
      <c r="J6" s="75" t="s">
        <v>96</v>
      </c>
      <c r="K6" s="75" t="s">
        <v>97</v>
      </c>
      <c r="L6" s="75"/>
    </row>
    <row r="7" spans="1:12" ht="12.75">
      <c r="A7" s="11">
        <f>IF(NoSections&gt;=1,IF(MOD(NoPlayers,NoSections)=0,NoPlayers/NoSections,IF(OddEven&lt;1,G7,L7)),0)</f>
        <v>5</v>
      </c>
      <c r="B7" s="11">
        <f>MOD((NoPlayers/NoSections),2)</f>
        <v>1</v>
      </c>
      <c r="C7" s="75">
        <f aca="true" t="shared" si="0" ref="C7:C12">IF(OddEven&lt;1,G7,L7)</f>
        <v>5</v>
      </c>
      <c r="D7" s="75">
        <f>IF(NoSections&gt;=1,MOD((NoPlayers)/(NoSections),1),0)</f>
        <v>0</v>
      </c>
      <c r="E7" s="75">
        <f>IF(NoSections&gt;=1,INT((NoPlayers)/(NoSections))+1,0)</f>
        <v>6</v>
      </c>
      <c r="F7" s="75">
        <f>IF(NoSections&gt;=1,INT((NoPlayers)/(NoSections)),0)</f>
        <v>5</v>
      </c>
      <c r="G7" s="75">
        <f>IF(NoSections&gt;=1,IF(D7&gt;0,E7,F7),0)</f>
        <v>5</v>
      </c>
      <c r="H7" s="75"/>
      <c r="I7" s="75">
        <f>IF(NoSections&gt;=1,MOD((NoPlayers-S6OddPlayer-S5OddPlayer-S4OddPlayer-S3OddPlayer-S2OddPlayer)/(1),1),0)</f>
        <v>0</v>
      </c>
      <c r="J7" s="75">
        <f>IF(NoSections&gt;=1,INT((NoPlayers-S6OddPlayer-S5OddPlayer-S4OddPlayer-S3OddPlayer-S2OddPlayer)/(1))+1,0)</f>
        <v>6</v>
      </c>
      <c r="K7" s="75">
        <f>IF(NoSections&gt;=1,INT((NoPlayers-S6OddPlayer-S5OddPlayer-S4OddPlayer-S3OddPlayer-S2OddPlayer)/(1)),0)</f>
        <v>5</v>
      </c>
      <c r="L7" s="75">
        <f>IF(NoSections&gt;=1,IF(I7&gt;0,J7,K7),0)</f>
        <v>5</v>
      </c>
    </row>
    <row r="8" spans="1:12" ht="12.75">
      <c r="A8" s="11">
        <f>IF(NoSections&gt;=2,IF(MOD(NoPlayers,NoSections)=0,NoPlayers/NoSections,IF(OddEven&lt;1,G8,L8)),0)</f>
        <v>5</v>
      </c>
      <c r="C8" s="75">
        <f t="shared" si="0"/>
        <v>5</v>
      </c>
      <c r="D8" s="75">
        <f>IF(NoSections&gt;=2,MOD((NoPlayers-S1EvenPlayer)/(NoSections-1),1),0)</f>
        <v>0</v>
      </c>
      <c r="E8" s="75">
        <f>IF(NoSections&gt;=2,INT((NoPlayers-S1EvenPlayer)/(NoSections-1))+1,0)</f>
        <v>6</v>
      </c>
      <c r="F8" s="75">
        <f>IF(NoSections&gt;=2,INT((NoPlayers-S1EvenPlayer)/(NoSections-1)),0)</f>
        <v>5</v>
      </c>
      <c r="G8" s="75">
        <f>IF(NoSections&gt;=2,IF(D8&gt;0,E8,F8),0)</f>
        <v>5</v>
      </c>
      <c r="H8" s="75"/>
      <c r="I8" s="75">
        <f>IF(NoSections&gt;=2,MOD((NoPlayers-S6OddPlayer-S5OddPlayer-S4OddPlayer-S3OddPlayer)/(2),1),0)</f>
        <v>0</v>
      </c>
      <c r="J8" s="75">
        <f>IF(NoSections&gt;=2,INT((NoPlayers-S6OddPlayer-S5OddPlayer-S4OddPlayer-S3OddPlayer)/(2))+1,0)</f>
        <v>6</v>
      </c>
      <c r="K8" s="75">
        <f>IF(NoSections&gt;=2,INT((NoPlayers-S6OddPlayer-S5OddPlayer-S4OddPlayer-S3OddPlayer)/2),0)</f>
        <v>5</v>
      </c>
      <c r="L8" s="75">
        <f>IF(NoSections&gt;=2,IF(I8&gt;0,J8,K8),0)</f>
        <v>5</v>
      </c>
    </row>
    <row r="9" spans="1:12" ht="12.75">
      <c r="A9" s="11">
        <f>IF(NoSections&gt;=3,IF(MOD(NoPlayers,NoSections)=0,NoPlayers/NoSections,IF(OddEven&lt;1,G9,L9)),0)</f>
        <v>0</v>
      </c>
      <c r="C9" s="75">
        <f t="shared" si="0"/>
        <v>0</v>
      </c>
      <c r="D9" s="75">
        <f>IF(NoSections&gt;=3,MOD((NoPlayers-S1EvenPlayer-S2EvenPlayer)/(NoSections-2),1),0)</f>
        <v>0</v>
      </c>
      <c r="E9" s="75">
        <f>IF(NoSections&gt;=3,INT((NoPlayers-S1EvenPlayer-S2EvenPlayer)/(NoSections-2))+1,0)</f>
        <v>0</v>
      </c>
      <c r="F9" s="75">
        <f>IF(NoSections&gt;=3,INT((NoPlayers-S1EvenPlayer-S2EvenPlayer)/(NoSections-2)),0)</f>
        <v>0</v>
      </c>
      <c r="G9" s="75">
        <f>IF(NoSections&gt;=3,IF(D9&gt;0,E9,F9),0)</f>
        <v>0</v>
      </c>
      <c r="H9" s="75"/>
      <c r="I9" s="75">
        <f>IF(NoSections&gt;=3,MOD((NoPlayers-S6OddPlayer-S5OddPlayer-S4OddPlayer)/(3),1),0)</f>
        <v>0</v>
      </c>
      <c r="J9" s="75">
        <f>IF(NoSections&gt;=3,INT((NoPlayers-S6OddPlayer-S5OddPlayer-S4OddPlayer)/(3))+1,0)</f>
        <v>0</v>
      </c>
      <c r="K9" s="75">
        <f>IF(NoSections&gt;=3,INT((NoPlayers-S6OddPlayer-S5OddPlayer-S4OddPlayer)/3),0)</f>
        <v>0</v>
      </c>
      <c r="L9" s="75">
        <f>IF(NoSections&gt;=3,IF(I9&gt;0,J9,K9),0)</f>
        <v>0</v>
      </c>
    </row>
    <row r="10" spans="1:12" ht="12.75">
      <c r="A10" s="11">
        <f>IF(NoSections&gt;=4,IF(MOD(NoPlayers,NoSections)=0,NoPlayers/NoSections,IF(OddEven&lt;1,G10,L10)),0)</f>
        <v>0</v>
      </c>
      <c r="C10" s="75">
        <f t="shared" si="0"/>
        <v>0</v>
      </c>
      <c r="D10" s="75">
        <f>IF(NoSections&gt;=4,MOD((NoPlayers-S1EvenPlayer-S2EvenPlayer-S3EvenPlayer)/(NoSections-3),1),0)</f>
        <v>0</v>
      </c>
      <c r="E10" s="75">
        <f>IF(NoSections&gt;=4,INT(((NoPlayers-S1EvenPlayer-S2EvenPlayer-S3EvenPlayer)/(NoSections-3)))+1,0)</f>
        <v>0</v>
      </c>
      <c r="F10" s="75">
        <f>IF(NoSections&gt;=4,INT(((NoPlayers-S1EvenPlayer-S2EvenPlayer-S3EvenPlayer)/(NoSections-3))),0)</f>
        <v>0</v>
      </c>
      <c r="G10" s="75">
        <f>IF(NoSections&gt;=4,IF(D10&gt;0,E10,F10),0)</f>
        <v>0</v>
      </c>
      <c r="H10" s="75"/>
      <c r="I10" s="75">
        <f>IF(NoSections&gt;=4,MOD((NoPlayers-S6OddPlayer-S5OddPlayer)/(4),1),0)</f>
        <v>0</v>
      </c>
      <c r="J10" s="75">
        <f>IF(NoSections&gt;=4,INT((NoPlayers-S6OddPlayer-S5OddPlayer)/(4))+1,0)</f>
        <v>0</v>
      </c>
      <c r="K10" s="75">
        <f>IF(NoSections&gt;=4,INT((NoPlayers-S6OddPlayer-S5OddPlayer)/(4)),0)</f>
        <v>0</v>
      </c>
      <c r="L10" s="75">
        <f>IF(NoSections&gt;=4,IF(I10&gt;0,J10,K10),0)</f>
        <v>0</v>
      </c>
    </row>
    <row r="11" spans="1:12" ht="12.75">
      <c r="A11" s="11">
        <f>IF(NoSections&gt;=5,IF(MOD(NoPlayers,NoSections)=0,NoPlayers/NoSections,IF(OddEven&lt;1,G11,L11)),0)</f>
        <v>0</v>
      </c>
      <c r="C11" s="75">
        <f t="shared" si="0"/>
        <v>0</v>
      </c>
      <c r="D11" s="75">
        <f>IF(NoSections&gt;=5,MOD((NoPlayers-S1EvenPlayer-S2EvenPlayer-S3EvenPlayer-S4EvenPlayer)/(NoSections-4),1),0)</f>
        <v>0</v>
      </c>
      <c r="E11" s="75">
        <f>IF(NoSections&gt;=5,INT(((NoPlayers-S1EvenPlayer-S2EvenPlayer-S3EvenPlayer-S4EvenPlayer)/(NoSections-4)))+1,0)</f>
        <v>0</v>
      </c>
      <c r="F11" s="75">
        <f>IF(NoSections&gt;=5,INT(((NoPlayers-S1EvenPlayer-S2EvenPlayer-S3EvenPlayer-S4EvenPlayer)/(NoSections-4))),0)</f>
        <v>0</v>
      </c>
      <c r="G11" s="75">
        <f>IF(NoSections&gt;=5,IF(D11&gt;0,E11,F11),0)</f>
        <v>0</v>
      </c>
      <c r="H11" s="75"/>
      <c r="I11" s="75">
        <f>IF(NoSections&gt;=5,MOD((NoPlayers-S6OddPlayer)/(5),1),0)</f>
        <v>0</v>
      </c>
      <c r="J11" s="75">
        <f>IF(NoSections&gt;=5,INT((NoPlayers-S6OddPlayer)/(5))+1,0)</f>
        <v>0</v>
      </c>
      <c r="K11" s="75">
        <f>IF(NoSections&gt;=5,INT((NoPlayers-S6OddPlayer)/(5)),0)</f>
        <v>0</v>
      </c>
      <c r="L11" s="75">
        <f>IF(NoSections&gt;=5,IF(I11&gt;0,J11,K11),0)</f>
        <v>0</v>
      </c>
    </row>
    <row r="12" spans="1:12" ht="12.75">
      <c r="A12" s="11">
        <f>IF(NoSections&gt;=6,IF(MOD(NoPlayers,NoSections)=0,NoPlayers/NoSections,IF(OddEven&lt;1,G12,L12)),0)</f>
        <v>0</v>
      </c>
      <c r="C12" s="75">
        <f t="shared" si="0"/>
        <v>0</v>
      </c>
      <c r="D12" s="75">
        <f>IF(NoSections&gt;=6,MOD((NoPlayers-S1EvenPlayer-S2EvenPlayer-S3EvenPlayer-S4EvenPlayer-S5EvenPlayer)/(NoSections-5),1),0)</f>
        <v>0</v>
      </c>
      <c r="E12" s="75">
        <f>IF(NoSections&gt;=6,INT((NoPlayers-S1EvenPlayer-S2EvenPlayer-S3EvenPlayer-S4EvenPlayer-S5EvenPlayer)/(NoSections-5))+1,0)</f>
        <v>0</v>
      </c>
      <c r="F12" s="75">
        <f>IF(NoSections&gt;=6,INT((NoPlayers-S1EvenPlayer-S2EvenPlayer-S3EvenPlayer-S4EvenPlayer-S5EvenPlayer)/(NoSections-5)),0)</f>
        <v>0</v>
      </c>
      <c r="G12" s="75">
        <f>IF(NoSections&gt;=6,IF(D12&gt;0,E12,F12),0)</f>
        <v>0</v>
      </c>
      <c r="H12" s="75"/>
      <c r="I12" s="75">
        <f>IF(NoSections&gt;=6,MOD((NoPlayers)/(6),1),0)</f>
        <v>0</v>
      </c>
      <c r="J12" s="75">
        <f>IF(NoSections&gt;=6,INT((NoPlayers)/(6))+1,0)</f>
        <v>0</v>
      </c>
      <c r="K12" s="75">
        <f>IF(NoSections&gt;=6,INT((NoPlayers)/(6)),0)</f>
        <v>0</v>
      </c>
      <c r="L12" s="75">
        <f>IF(NoSections&gt;=6,IF(I12&gt;0,J12,K12),0)</f>
        <v>0</v>
      </c>
    </row>
    <row r="13" spans="1:12" ht="12.75">
      <c r="A13" s="11">
        <f>IF(NoSections&gt;=6,IF(MOD(NoPlayers,NoSections)=0,NoPlayers/NoSections,IF(OddEven&lt;1,G13,L13)),0)</f>
        <v>0</v>
      </c>
      <c r="C13" s="75">
        <f>IF(OddEven&lt;1,G13,L13)</f>
        <v>0</v>
      </c>
      <c r="D13" s="75">
        <f>IF(NoSections&gt;=7,MOD((NoPlayers-S1EvenPlayer-S2EvenPlayer-S3EvenPlayer-S4EvenPlayer-S5EvenPlayer-S6EvenPlayer)/(NoSections-6),1),0)</f>
        <v>0</v>
      </c>
      <c r="E13" s="75">
        <f>IF(NoSections&gt;=6,INT((NoPlayers-S1EvenPlayer-S2EvenPlayer-S3EvenPlayer-S4EvenPlayer-S5EvenPlayer)/(NoSections-5))+1,0)</f>
        <v>0</v>
      </c>
      <c r="F13" s="75">
        <f>IF(NoSections&gt;=6,INT((NoPlayers-S1EvenPlayer-S2EvenPlayer-S3EvenPlayer-S4EvenPlayer-S5EvenPlayer)/(NoSections-5)),0)</f>
        <v>0</v>
      </c>
      <c r="G13" s="75">
        <f>IF(NoSections&gt;=7,IF(D13&gt;0,E13,F13),0)</f>
        <v>0</v>
      </c>
      <c r="H13" s="75"/>
      <c r="I13" s="75">
        <f>IF(NoSections&gt;=6,MOD((NoPlayers)/(6),1),0)</f>
        <v>0</v>
      </c>
      <c r="J13" s="75">
        <f>IF(NoSections&gt;=6,INT((NoPlayers)/(6))+1,0)</f>
        <v>0</v>
      </c>
      <c r="K13" s="75">
        <f>IF(NoSections&gt;=6,INT((NoPlayers)/(6)),0)</f>
        <v>0</v>
      </c>
      <c r="L13" s="75">
        <f>IF(NoSections&gt;=6,IF(I13&gt;0,J13,K13),0)</f>
        <v>0</v>
      </c>
    </row>
    <row r="14" spans="1:12" ht="12.75">
      <c r="A14" s="11">
        <f>IF(NoSections&gt;=6,IF(MOD(NoPlayers,NoSections)=0,NoPlayers/NoSections,IF(OddEven&lt;1,G14,L14)),0)</f>
        <v>0</v>
      </c>
      <c r="C14" s="75">
        <f>IF(OddEven&lt;1,G14,L14)</f>
        <v>0</v>
      </c>
      <c r="D14" s="75">
        <f>IF(NoSections&gt;=8,MOD((NoPlayers-S1EvenPlayer-S2EvenPlayer-S3EvenPlayer-S4EvenPlayer-S5EvenPlayer-S6EvenPlayer-S7EvenPlayer)/(NoSections-7),1),0)</f>
        <v>0</v>
      </c>
      <c r="E14" s="75">
        <f>IF(NoSections&gt;=6,INT((NoPlayers-S1EvenPlayer-S2EvenPlayer-S3EvenPlayer-S4EvenPlayer-S5EvenPlayer)/(NoSections-5))+1,0)</f>
        <v>0</v>
      </c>
      <c r="F14" s="75">
        <f>IF(NoSections&gt;=6,INT((NoPlayers-S1EvenPlayer-S2EvenPlayer-S3EvenPlayer-S4EvenPlayer-S5EvenPlayer)/(NoSections-5)),0)</f>
        <v>0</v>
      </c>
      <c r="G14" s="75">
        <f>IF(NoSections&gt;=8,IF(D14&gt;0,E14,F14),0)</f>
        <v>0</v>
      </c>
      <c r="H14" s="75"/>
      <c r="I14" s="75">
        <f>IF(NoSections&gt;=6,MOD((NoPlayers)/(6),1),0)</f>
        <v>0</v>
      </c>
      <c r="J14" s="75">
        <f>IF(NoSections&gt;=6,INT((NoPlayers)/(6))+1,0)</f>
        <v>0</v>
      </c>
      <c r="K14" s="75">
        <f>IF(NoSections&gt;=6,INT((NoPlayers)/(6)),0)</f>
        <v>0</v>
      </c>
      <c r="L14" s="75">
        <f>IF(NoSections&gt;=6,IF(I14&gt;0,J14,K14),0)</f>
        <v>0</v>
      </c>
    </row>
    <row r="16" ht="12.75">
      <c r="B16" s="11" t="s">
        <v>101</v>
      </c>
    </row>
    <row r="17" ht="12.75">
      <c r="B17" s="11" t="s">
        <v>103</v>
      </c>
    </row>
    <row r="18" ht="12.75">
      <c r="B18" s="11" t="s">
        <v>105</v>
      </c>
    </row>
    <row r="19" ht="12.75">
      <c r="B19" s="11" t="s">
        <v>104</v>
      </c>
    </row>
    <row r="21" ht="12.75">
      <c r="B21" s="11" t="s">
        <v>106</v>
      </c>
    </row>
    <row r="22" ht="12.75">
      <c r="B22" s="11" t="s">
        <v>102</v>
      </c>
    </row>
  </sheetData>
  <sheetProtection/>
  <printOptions/>
  <pageMargins left="0.75" right="0.75" top="1" bottom="1" header="0.5" footer="0.5"/>
  <pageSetup horizontalDpi="300" verticalDpi="300" orientation="portrait" r:id="rId1"/>
</worksheet>
</file>

<file path=xl/worksheets/sheet29.xml><?xml version="1.0" encoding="utf-8"?>
<worksheet xmlns="http://schemas.openxmlformats.org/spreadsheetml/2006/main" xmlns:r="http://schemas.openxmlformats.org/officeDocument/2006/relationships">
  <sheetPr codeName="Sheet6"/>
  <dimension ref="A1:E12"/>
  <sheetViews>
    <sheetView showGridLines="0" zoomScalePageLayoutView="0" workbookViewId="0" topLeftCell="A1">
      <selection activeCell="A1" sqref="A1"/>
    </sheetView>
  </sheetViews>
  <sheetFormatPr defaultColWidth="9.140625" defaultRowHeight="12.75"/>
  <cols>
    <col min="1" max="1" width="1.421875" style="0" customWidth="1"/>
    <col min="2" max="2" width="24.421875" style="0" customWidth="1"/>
    <col min="3" max="3" width="6.00390625" style="0" bestFit="1" customWidth="1"/>
    <col min="4" max="4" width="46.28125" style="0" customWidth="1"/>
    <col min="5" max="5" width="1.421875" style="0" customWidth="1"/>
  </cols>
  <sheetData>
    <row r="1" spans="1:5" ht="7.5" customHeight="1" thickTop="1">
      <c r="A1" s="35"/>
      <c r="B1" s="36"/>
      <c r="C1" s="36"/>
      <c r="D1" s="36"/>
      <c r="E1" s="37"/>
    </row>
    <row r="2" spans="1:5" ht="21" customHeight="1">
      <c r="A2" s="38"/>
      <c r="B2" s="34" t="s">
        <v>15</v>
      </c>
      <c r="D2" s="47" t="s">
        <v>31</v>
      </c>
      <c r="E2" s="39"/>
    </row>
    <row r="3" spans="1:5" ht="12.75">
      <c r="A3" s="38"/>
      <c r="E3" s="39"/>
    </row>
    <row r="4" spans="1:5" ht="12.75">
      <c r="A4" s="38"/>
      <c r="C4" s="40" t="s">
        <v>17</v>
      </c>
      <c r="D4" s="40" t="s">
        <v>4</v>
      </c>
      <c r="E4" s="39"/>
    </row>
    <row r="5" spans="1:5" ht="21" customHeight="1">
      <c r="A5" s="38"/>
      <c r="B5" s="33" t="s">
        <v>11</v>
      </c>
      <c r="C5" s="28"/>
      <c r="D5" s="28"/>
      <c r="E5" s="39"/>
    </row>
    <row r="6" spans="1:5" ht="12.75">
      <c r="A6" s="38"/>
      <c r="B6" s="41" t="s">
        <v>16</v>
      </c>
      <c r="E6" s="39"/>
    </row>
    <row r="7" spans="1:5" ht="21" customHeight="1">
      <c r="A7" s="38"/>
      <c r="B7" s="33" t="s">
        <v>13</v>
      </c>
      <c r="C7" s="28"/>
      <c r="D7" s="28"/>
      <c r="E7" s="39"/>
    </row>
    <row r="8" spans="1:5" ht="12.75">
      <c r="A8" s="38"/>
      <c r="E8" s="39"/>
    </row>
    <row r="9" spans="1:5" ht="21" customHeight="1">
      <c r="A9" s="38"/>
      <c r="B9" s="46" t="s">
        <v>30</v>
      </c>
      <c r="C9" s="45" t="s">
        <v>12</v>
      </c>
      <c r="D9" s="45"/>
      <c r="E9" s="39"/>
    </row>
    <row r="10" spans="1:5" ht="12.75">
      <c r="A10" s="38"/>
      <c r="E10" s="39"/>
    </row>
    <row r="11" spans="1:5" ht="21" customHeight="1">
      <c r="A11" s="38"/>
      <c r="B11" s="32" t="s">
        <v>18</v>
      </c>
      <c r="C11" s="29"/>
      <c r="D11" s="30"/>
      <c r="E11" s="39"/>
    </row>
    <row r="12" spans="1:5" ht="7.5" customHeight="1" thickBot="1">
      <c r="A12" s="42"/>
      <c r="B12" s="43"/>
      <c r="C12" s="43"/>
      <c r="D12" s="43"/>
      <c r="E12" s="44"/>
    </row>
    <row r="13" ht="13.5" thickTop="1"/>
  </sheetData>
  <sheetProtection/>
  <printOptions horizontalCentered="1" verticalCentered="1"/>
  <pageMargins left="0.2362204724409449" right="0.1968503937007874" top="0.15748031496062992" bottom="0.15748031496062992" header="0.15748031496062992" footer="0.1574803149606299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codeName="Sheet30">
    <tabColor rgb="FFFF0000"/>
  </sheetPr>
  <dimension ref="A1:G13"/>
  <sheetViews>
    <sheetView showZeros="0" zoomScalePageLayoutView="0" workbookViewId="0" topLeftCell="A1">
      <selection activeCell="A1" sqref="A1:D1"/>
    </sheetView>
  </sheetViews>
  <sheetFormatPr defaultColWidth="9.140625" defaultRowHeight="12.75"/>
  <cols>
    <col min="1" max="1" width="17.8515625" style="0" customWidth="1"/>
    <col min="2" max="4" width="27.57421875" style="0" customWidth="1"/>
    <col min="7" max="7" width="12.421875" style="0" hidden="1" customWidth="1"/>
  </cols>
  <sheetData>
    <row r="1" spans="1:7" ht="30">
      <c r="A1" s="169" t="str">
        <f>'Tournament Setup'!$B$1</f>
        <v>2019  New Zealand National Billiards Championships</v>
      </c>
      <c r="B1" s="170"/>
      <c r="C1" s="170"/>
      <c r="D1" s="171"/>
      <c r="E1" s="86"/>
      <c r="F1" s="86"/>
      <c r="G1" s="86"/>
    </row>
    <row r="2" spans="1:7" ht="20.25">
      <c r="A2" s="90" t="s">
        <v>15</v>
      </c>
      <c r="B2" s="90" t="s">
        <v>139</v>
      </c>
      <c r="C2" s="90" t="s">
        <v>140</v>
      </c>
      <c r="D2" s="90" t="s">
        <v>141</v>
      </c>
      <c r="G2" t="s">
        <v>15</v>
      </c>
    </row>
    <row r="3" spans="1:7" ht="20.25">
      <c r="A3" s="91" t="s">
        <v>118</v>
      </c>
      <c r="B3" s="89" t="str">
        <f>$G$3</f>
        <v>Gary Oliver</v>
      </c>
      <c r="C3" s="89" t="str">
        <f>$G$7</f>
        <v>Geoff Lilly</v>
      </c>
      <c r="D3" s="89" t="str">
        <f>$G$5</f>
        <v>Grant Hayward</v>
      </c>
      <c r="E3" s="87"/>
      <c r="G3" s="72" t="str">
        <f>'Section 1'!B5</f>
        <v>Gary Oliver</v>
      </c>
    </row>
    <row r="4" spans="1:7" ht="20.25">
      <c r="A4" s="91" t="s">
        <v>119</v>
      </c>
      <c r="B4" s="89" t="str">
        <f>$G$4</f>
        <v>Zac Guja</v>
      </c>
      <c r="C4" s="89" t="str">
        <f>$G$6</f>
        <v>Peri Lilii</v>
      </c>
      <c r="D4" s="89" t="str">
        <f>$G$3</f>
        <v>Gary Oliver</v>
      </c>
      <c r="E4" s="87"/>
      <c r="G4" s="72" t="str">
        <f>'Section 1'!B8</f>
        <v>Zac Guja</v>
      </c>
    </row>
    <row r="5" spans="1:7" ht="20.25">
      <c r="A5" s="91" t="s">
        <v>120</v>
      </c>
      <c r="B5" s="89" t="str">
        <f>$G$5</f>
        <v>Grant Hayward</v>
      </c>
      <c r="C5" s="89" t="str">
        <f>$G$7</f>
        <v>Geoff Lilly</v>
      </c>
      <c r="D5" s="89" t="str">
        <f>$G$4</f>
        <v>Zac Guja</v>
      </c>
      <c r="E5" s="87"/>
      <c r="G5" s="72" t="str">
        <f>'Section 1'!B11</f>
        <v>Grant Hayward</v>
      </c>
    </row>
    <row r="6" spans="1:7" ht="20.25">
      <c r="A6" s="91" t="s">
        <v>121</v>
      </c>
      <c r="B6" s="89" t="str">
        <f>$G$3</f>
        <v>Gary Oliver</v>
      </c>
      <c r="C6" s="89" t="str">
        <f>$G$6</f>
        <v>Peri Lilii</v>
      </c>
      <c r="D6" s="89" t="str">
        <f>$G$7</f>
        <v>Geoff Lilly</v>
      </c>
      <c r="E6" s="87"/>
      <c r="G6" s="72" t="str">
        <f>'Section 1'!B14</f>
        <v>Peri Lilii</v>
      </c>
    </row>
    <row r="7" spans="1:7" ht="20.25">
      <c r="A7" s="91" t="s">
        <v>122</v>
      </c>
      <c r="B7" s="89" t="str">
        <f>$G$4</f>
        <v>Zac Guja</v>
      </c>
      <c r="C7" s="89" t="str">
        <f>$G$5</f>
        <v>Grant Hayward</v>
      </c>
      <c r="D7" s="89" t="str">
        <f>$G$6</f>
        <v>Peri Lilii</v>
      </c>
      <c r="E7" s="87"/>
      <c r="G7" s="72" t="str">
        <f>'Section 1'!B17</f>
        <v>Geoff Lilly</v>
      </c>
    </row>
    <row r="8" spans="1:7" ht="20.25">
      <c r="A8" s="91" t="s">
        <v>123</v>
      </c>
      <c r="B8" s="89" t="str">
        <f>$G$6</f>
        <v>Peri Lilii</v>
      </c>
      <c r="C8" s="89" t="str">
        <f>$G$7</f>
        <v>Geoff Lilly</v>
      </c>
      <c r="D8" s="89" t="str">
        <f>$G$5</f>
        <v>Grant Hayward</v>
      </c>
      <c r="E8" s="87"/>
      <c r="G8" s="72"/>
    </row>
    <row r="9" spans="1:7" ht="20.25">
      <c r="A9" s="91" t="s">
        <v>124</v>
      </c>
      <c r="B9" s="89" t="str">
        <f>$G$3</f>
        <v>Gary Oliver</v>
      </c>
      <c r="C9" s="89" t="str">
        <f>$G$5</f>
        <v>Grant Hayward</v>
      </c>
      <c r="D9" s="89" t="str">
        <f>$G$4</f>
        <v>Zac Guja</v>
      </c>
      <c r="E9" s="87"/>
      <c r="G9" s="72"/>
    </row>
    <row r="10" spans="1:5" ht="20.25">
      <c r="A10" s="91" t="s">
        <v>125</v>
      </c>
      <c r="B10" s="89" t="str">
        <f>$G$4</f>
        <v>Zac Guja</v>
      </c>
      <c r="C10" s="89" t="str">
        <f>$G$7</f>
        <v>Geoff Lilly</v>
      </c>
      <c r="D10" s="89" t="str">
        <f>$G$3</f>
        <v>Gary Oliver</v>
      </c>
      <c r="E10" s="87"/>
    </row>
    <row r="11" spans="1:5" ht="20.25">
      <c r="A11" s="91" t="s">
        <v>126</v>
      </c>
      <c r="B11" s="89" t="str">
        <f>$G$5</f>
        <v>Grant Hayward</v>
      </c>
      <c r="C11" s="89" t="str">
        <f>$G$6</f>
        <v>Peri Lilii</v>
      </c>
      <c r="D11" s="89" t="str">
        <f>$G$7</f>
        <v>Geoff Lilly</v>
      </c>
      <c r="E11" s="87"/>
    </row>
    <row r="12" spans="1:5" ht="20.25">
      <c r="A12" s="91" t="s">
        <v>127</v>
      </c>
      <c r="B12" s="89" t="str">
        <f>$G$3</f>
        <v>Gary Oliver</v>
      </c>
      <c r="C12" s="89" t="str">
        <f>$G$4</f>
        <v>Zac Guja</v>
      </c>
      <c r="D12" s="89" t="str">
        <f>$G$6</f>
        <v>Peri Lilii</v>
      </c>
      <c r="E12" s="87"/>
    </row>
    <row r="13" spans="1:4" ht="12.75">
      <c r="A13" s="88"/>
      <c r="B13" s="88"/>
      <c r="C13" s="88"/>
      <c r="D13" s="88"/>
    </row>
  </sheetData>
  <sheetProtection/>
  <mergeCells count="1">
    <mergeCell ref="A1:D1"/>
  </mergeCells>
  <printOptions/>
  <pageMargins left="1.24" right="0.52" top="0.94" bottom="1" header="0.5" footer="0.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codeName="Sheet29">
    <tabColor rgb="FF00B0F0"/>
  </sheetPr>
  <dimension ref="A1:G13"/>
  <sheetViews>
    <sheetView showZeros="0" zoomScalePageLayoutView="0" workbookViewId="0" topLeftCell="A1">
      <selection activeCell="A1" sqref="A1:D1"/>
    </sheetView>
  </sheetViews>
  <sheetFormatPr defaultColWidth="9.140625" defaultRowHeight="12.75"/>
  <cols>
    <col min="1" max="1" width="17.8515625" style="0" customWidth="1"/>
    <col min="2" max="4" width="27.57421875" style="0" customWidth="1"/>
    <col min="7" max="7" width="12.421875" style="0" hidden="1" customWidth="1"/>
  </cols>
  <sheetData>
    <row r="1" spans="1:7" ht="30">
      <c r="A1" s="169" t="str">
        <f>'Tournament Setup'!$B$1</f>
        <v>2019  New Zealand National Billiards Championships</v>
      </c>
      <c r="B1" s="170"/>
      <c r="C1" s="170"/>
      <c r="D1" s="171"/>
      <c r="E1" s="86"/>
      <c r="F1" s="86"/>
      <c r="G1" s="86"/>
    </row>
    <row r="2" spans="1:7" ht="20.25">
      <c r="A2" s="90" t="s">
        <v>91</v>
      </c>
      <c r="B2" s="90" t="s">
        <v>139</v>
      </c>
      <c r="C2" s="90" t="s">
        <v>140</v>
      </c>
      <c r="D2" s="90" t="s">
        <v>141</v>
      </c>
      <c r="G2" t="s">
        <v>15</v>
      </c>
    </row>
    <row r="3" spans="1:7" ht="20.25">
      <c r="A3" s="91" t="s">
        <v>118</v>
      </c>
      <c r="B3" s="89" t="str">
        <f>$G$3</f>
        <v>Wayne Carey</v>
      </c>
      <c r="C3" s="89" t="str">
        <f>$G$7</f>
        <v>Peter Gormley</v>
      </c>
      <c r="D3" s="89" t="str">
        <f>$G$5</f>
        <v>Russ Delahunty</v>
      </c>
      <c r="E3" s="87"/>
      <c r="G3" s="72" t="str">
        <f>'Section 2'!B5</f>
        <v>Wayne Carey</v>
      </c>
    </row>
    <row r="4" spans="1:7" ht="20.25">
      <c r="A4" s="91" t="s">
        <v>119</v>
      </c>
      <c r="B4" s="89" t="str">
        <f>$G$4</f>
        <v>Peter DeGroot</v>
      </c>
      <c r="C4" s="89" t="str">
        <f>$G$6</f>
        <v>Paul Wereta</v>
      </c>
      <c r="D4" s="89" t="str">
        <f>$G$3</f>
        <v>Wayne Carey</v>
      </c>
      <c r="E4" s="87"/>
      <c r="G4" s="72" t="str">
        <f>'Section 2'!B8</f>
        <v>Peter DeGroot</v>
      </c>
    </row>
    <row r="5" spans="1:7" ht="20.25">
      <c r="A5" s="91" t="s">
        <v>120</v>
      </c>
      <c r="B5" s="89" t="str">
        <f>$G$5</f>
        <v>Russ Delahunty</v>
      </c>
      <c r="C5" s="89" t="str">
        <f>$G$7</f>
        <v>Peter Gormley</v>
      </c>
      <c r="D5" s="89" t="str">
        <f>$G$4</f>
        <v>Peter DeGroot</v>
      </c>
      <c r="E5" s="87"/>
      <c r="G5" s="72" t="str">
        <f>'Section 2'!B11</f>
        <v>Russ Delahunty</v>
      </c>
    </row>
    <row r="6" spans="1:7" ht="20.25">
      <c r="A6" s="91" t="s">
        <v>121</v>
      </c>
      <c r="B6" s="89" t="str">
        <f>$G$3</f>
        <v>Wayne Carey</v>
      </c>
      <c r="C6" s="89" t="str">
        <f>$G$6</f>
        <v>Paul Wereta</v>
      </c>
      <c r="D6" s="89" t="str">
        <f>$G$7</f>
        <v>Peter Gormley</v>
      </c>
      <c r="E6" s="87"/>
      <c r="G6" s="72" t="str">
        <f>'Section 2'!B14</f>
        <v>Paul Wereta</v>
      </c>
    </row>
    <row r="7" spans="1:7" ht="20.25">
      <c r="A7" s="91" t="s">
        <v>122</v>
      </c>
      <c r="B7" s="89" t="str">
        <f>$G$4</f>
        <v>Peter DeGroot</v>
      </c>
      <c r="C7" s="89" t="str">
        <f>$G$5</f>
        <v>Russ Delahunty</v>
      </c>
      <c r="D7" s="89" t="str">
        <f>$G$6</f>
        <v>Paul Wereta</v>
      </c>
      <c r="E7" s="87"/>
      <c r="G7" s="72" t="str">
        <f>'Section 2'!B17</f>
        <v>Peter Gormley</v>
      </c>
    </row>
    <row r="8" spans="1:7" ht="20.25">
      <c r="A8" s="91" t="s">
        <v>123</v>
      </c>
      <c r="B8" s="89" t="str">
        <f>$G$6</f>
        <v>Paul Wereta</v>
      </c>
      <c r="C8" s="89" t="str">
        <f>$G$7</f>
        <v>Peter Gormley</v>
      </c>
      <c r="D8" s="89" t="str">
        <f>$G$5</f>
        <v>Russ Delahunty</v>
      </c>
      <c r="E8" s="87"/>
      <c r="G8" s="72"/>
    </row>
    <row r="9" spans="1:7" ht="20.25">
      <c r="A9" s="91" t="s">
        <v>124</v>
      </c>
      <c r="B9" s="89" t="str">
        <f>$G$3</f>
        <v>Wayne Carey</v>
      </c>
      <c r="C9" s="89" t="str">
        <f>$G$5</f>
        <v>Russ Delahunty</v>
      </c>
      <c r="D9" s="89" t="str">
        <f>$G$4</f>
        <v>Peter DeGroot</v>
      </c>
      <c r="E9" s="87"/>
      <c r="G9" s="72"/>
    </row>
    <row r="10" spans="1:5" ht="20.25">
      <c r="A10" s="91" t="s">
        <v>125</v>
      </c>
      <c r="B10" s="89" t="str">
        <f>$G$4</f>
        <v>Peter DeGroot</v>
      </c>
      <c r="C10" s="89" t="str">
        <f>$G$7</f>
        <v>Peter Gormley</v>
      </c>
      <c r="D10" s="89" t="str">
        <f>$G$3</f>
        <v>Wayne Carey</v>
      </c>
      <c r="E10" s="87"/>
    </row>
    <row r="11" spans="1:5" ht="20.25">
      <c r="A11" s="91" t="s">
        <v>126</v>
      </c>
      <c r="B11" s="89" t="str">
        <f>$G$5</f>
        <v>Russ Delahunty</v>
      </c>
      <c r="C11" s="89" t="str">
        <f>$G$6</f>
        <v>Paul Wereta</v>
      </c>
      <c r="D11" s="89" t="str">
        <f>$G$7</f>
        <v>Peter Gormley</v>
      </c>
      <c r="E11" s="87"/>
    </row>
    <row r="12" spans="1:5" ht="20.25">
      <c r="A12" s="91" t="s">
        <v>127</v>
      </c>
      <c r="B12" s="89" t="str">
        <f>$G$3</f>
        <v>Wayne Carey</v>
      </c>
      <c r="C12" s="89" t="str">
        <f>$G$4</f>
        <v>Peter DeGroot</v>
      </c>
      <c r="D12" s="89" t="str">
        <f>$G$6</f>
        <v>Paul Wereta</v>
      </c>
      <c r="E12" s="87"/>
    </row>
    <row r="13" spans="1:4" ht="12.75">
      <c r="A13" s="88"/>
      <c r="B13" s="88"/>
      <c r="C13" s="88"/>
      <c r="D13" s="88"/>
    </row>
  </sheetData>
  <sheetProtection/>
  <mergeCells count="1">
    <mergeCell ref="A1:D1"/>
  </mergeCells>
  <printOptions/>
  <pageMargins left="1.24" right="0.52" top="0.94" bottom="1" header="0.5" footer="0.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codeName="Sheet23">
    <tabColor rgb="FFFF0000"/>
  </sheetPr>
  <dimension ref="A1:G132"/>
  <sheetViews>
    <sheetView showGridLines="0" showZeros="0" zoomScale="110" zoomScaleNormal="110" zoomScalePageLayoutView="0" workbookViewId="0" topLeftCell="A1">
      <selection activeCell="I24" sqref="I24"/>
    </sheetView>
  </sheetViews>
  <sheetFormatPr defaultColWidth="9.140625" defaultRowHeight="12.75"/>
  <cols>
    <col min="1" max="1" width="1.421875" style="0" customWidth="1"/>
    <col min="2" max="2" width="24.421875" style="0" customWidth="1"/>
    <col min="3" max="3" width="6.00390625" style="0" bestFit="1" customWidth="1"/>
    <col min="4" max="4" width="46.28125" style="0" customWidth="1"/>
    <col min="5" max="5" width="1.421875" style="0" customWidth="1"/>
    <col min="7" max="7" width="0" style="0" hidden="1" customWidth="1"/>
  </cols>
  <sheetData>
    <row r="1" spans="1:5" ht="12" customHeight="1" thickTop="1">
      <c r="A1" s="35"/>
      <c r="B1" s="36"/>
      <c r="C1" s="36"/>
      <c r="D1" s="36"/>
      <c r="E1" s="37"/>
    </row>
    <row r="2" spans="1:7" ht="21" customHeight="1">
      <c r="A2" s="38"/>
      <c r="B2" s="34" t="s">
        <v>181</v>
      </c>
      <c r="D2" s="47" t="s">
        <v>186</v>
      </c>
      <c r="E2" s="39"/>
      <c r="G2" t="s">
        <v>15</v>
      </c>
    </row>
    <row r="3" spans="1:7" ht="12.75">
      <c r="A3" s="38"/>
      <c r="E3" s="39"/>
      <c r="G3" s="72" t="str">
        <f>'Section 1'!B5</f>
        <v>Gary Oliver</v>
      </c>
    </row>
    <row r="4" spans="1:7" ht="12.75">
      <c r="A4" s="38"/>
      <c r="C4" s="40" t="s">
        <v>17</v>
      </c>
      <c r="D4" s="40" t="s">
        <v>4</v>
      </c>
      <c r="E4" s="39"/>
      <c r="G4" s="72" t="str">
        <f>'Section 1'!B8</f>
        <v>Zac Guja</v>
      </c>
    </row>
    <row r="5" spans="1:7" ht="21" customHeight="1">
      <c r="A5" s="38"/>
      <c r="B5" s="33" t="s">
        <v>175</v>
      </c>
      <c r="C5" s="28"/>
      <c r="D5" s="28"/>
      <c r="E5" s="39"/>
      <c r="G5" s="72" t="str">
        <f>'Section 1'!B11</f>
        <v>Grant Hayward</v>
      </c>
    </row>
    <row r="6" spans="1:7" ht="12.75">
      <c r="A6" s="38"/>
      <c r="B6" s="41" t="s">
        <v>16</v>
      </c>
      <c r="E6" s="39"/>
      <c r="G6" s="72" t="str">
        <f>'Section 1'!B14</f>
        <v>Peri Lilii</v>
      </c>
    </row>
    <row r="7" spans="1:7" ht="21" customHeight="1">
      <c r="A7" s="38"/>
      <c r="B7" s="33" t="s">
        <v>168</v>
      </c>
      <c r="C7" s="28"/>
      <c r="D7" s="28"/>
      <c r="E7" s="39"/>
      <c r="G7" s="72" t="str">
        <f>'Section 1'!B17</f>
        <v>Geoff Lilly</v>
      </c>
    </row>
    <row r="8" spans="1:7" ht="7.5" customHeight="1">
      <c r="A8" s="38"/>
      <c r="E8" s="39"/>
      <c r="G8" s="72" t="e">
        <f>'7 Players'!#REF!</f>
        <v>#REF!</v>
      </c>
    </row>
    <row r="9" spans="1:7" ht="12.75">
      <c r="A9" s="38"/>
      <c r="B9" s="46" t="s">
        <v>30</v>
      </c>
      <c r="C9" s="172"/>
      <c r="D9" s="172"/>
      <c r="E9" s="39"/>
      <c r="G9" s="72" t="e">
        <f>'7 Players'!#REF!</f>
        <v>#REF!</v>
      </c>
    </row>
    <row r="10" spans="1:5" ht="12.75">
      <c r="A10" s="38"/>
      <c r="E10" s="39"/>
    </row>
    <row r="11" spans="1:5" ht="12.75">
      <c r="A11" s="38"/>
      <c r="B11" s="32" t="s">
        <v>18</v>
      </c>
      <c r="C11" s="29"/>
      <c r="D11" s="30"/>
      <c r="E11" s="39"/>
    </row>
    <row r="12" spans="1:5" ht="12" customHeight="1" thickBot="1">
      <c r="A12" s="42"/>
      <c r="B12" s="43"/>
      <c r="C12" s="43"/>
      <c r="D12" s="43"/>
      <c r="E12" s="44"/>
    </row>
    <row r="13" spans="1:5" ht="12" customHeight="1" thickTop="1">
      <c r="A13" s="35"/>
      <c r="B13" s="36"/>
      <c r="C13" s="36"/>
      <c r="D13" s="36" t="s">
        <v>198</v>
      </c>
      <c r="E13" s="37"/>
    </row>
    <row r="14" spans="1:5" ht="21" customHeight="1">
      <c r="A14" s="38"/>
      <c r="B14" s="34" t="s">
        <v>197</v>
      </c>
      <c r="D14" s="47" t="s">
        <v>186</v>
      </c>
      <c r="E14" s="39"/>
    </row>
    <row r="15" spans="1:5" ht="12.75">
      <c r="A15" s="38"/>
      <c r="E15" s="39"/>
    </row>
    <row r="16" spans="1:5" ht="12.75">
      <c r="A16" s="38"/>
      <c r="C16" s="40" t="s">
        <v>17</v>
      </c>
      <c r="D16" s="40" t="s">
        <v>4</v>
      </c>
      <c r="E16" s="39"/>
    </row>
    <row r="17" spans="1:5" ht="21" customHeight="1">
      <c r="A17" s="38"/>
      <c r="B17" s="33" t="s">
        <v>149</v>
      </c>
      <c r="C17" s="28"/>
      <c r="D17" s="28"/>
      <c r="E17" s="39"/>
    </row>
    <row r="18" spans="1:5" ht="12.75">
      <c r="A18" s="38"/>
      <c r="B18" s="41" t="s">
        <v>16</v>
      </c>
      <c r="E18" s="39"/>
    </row>
    <row r="19" spans="1:5" ht="21" customHeight="1">
      <c r="A19" s="38"/>
      <c r="B19" s="33" t="s">
        <v>166</v>
      </c>
      <c r="C19" s="28"/>
      <c r="D19" s="28"/>
      <c r="E19" s="39"/>
    </row>
    <row r="20" spans="1:7" ht="7.5" customHeight="1">
      <c r="A20" s="38"/>
      <c r="E20" s="39"/>
      <c r="G20" s="72" t="e">
        <f>'7 Players'!#REF!</f>
        <v>#REF!</v>
      </c>
    </row>
    <row r="21" spans="1:7" ht="12.75">
      <c r="A21" s="38"/>
      <c r="B21" s="46" t="s">
        <v>30</v>
      </c>
      <c r="C21" s="172"/>
      <c r="D21" s="172"/>
      <c r="E21" s="39"/>
      <c r="G21" s="72" t="e">
        <f>'7 Players'!#REF!</f>
        <v>#REF!</v>
      </c>
    </row>
    <row r="22" spans="1:5" ht="12.75">
      <c r="A22" s="38"/>
      <c r="E22" s="39"/>
    </row>
    <row r="23" spans="1:5" ht="12.75">
      <c r="A23" s="38"/>
      <c r="B23" s="32" t="s">
        <v>18</v>
      </c>
      <c r="C23" s="29"/>
      <c r="D23" s="30"/>
      <c r="E23" s="39"/>
    </row>
    <row r="24" spans="1:5" ht="12" customHeight="1" thickBot="1">
      <c r="A24" s="42"/>
      <c r="B24" s="43"/>
      <c r="C24" s="43"/>
      <c r="D24" s="43"/>
      <c r="E24" s="44"/>
    </row>
    <row r="25" spans="1:5" ht="12" customHeight="1" thickTop="1">
      <c r="A25" s="35"/>
      <c r="B25" s="36"/>
      <c r="C25" s="36"/>
      <c r="D25" s="36"/>
      <c r="E25" s="37"/>
    </row>
    <row r="26" spans="1:5" ht="21" customHeight="1">
      <c r="A26" s="38"/>
      <c r="B26" s="34" t="s">
        <v>181</v>
      </c>
      <c r="D26" s="47">
        <v>3</v>
      </c>
      <c r="E26" s="39"/>
    </row>
    <row r="27" spans="1:5" ht="12.75">
      <c r="A27" s="38"/>
      <c r="E27" s="39"/>
    </row>
    <row r="28" spans="1:5" ht="12.75">
      <c r="A28" s="38"/>
      <c r="C28" s="40" t="s">
        <v>17</v>
      </c>
      <c r="D28" s="40" t="s">
        <v>4</v>
      </c>
      <c r="E28" s="39"/>
    </row>
    <row r="29" spans="1:5" ht="21" customHeight="1">
      <c r="A29" s="38"/>
      <c r="B29" s="33" t="str">
        <f>$G$3</f>
        <v>Gary Oliver</v>
      </c>
      <c r="C29" s="28"/>
      <c r="D29" s="28"/>
      <c r="E29" s="39"/>
    </row>
    <row r="30" spans="1:5" ht="12.75">
      <c r="A30" s="38"/>
      <c r="B30" s="41" t="s">
        <v>16</v>
      </c>
      <c r="E30" s="39"/>
    </row>
    <row r="31" spans="1:5" ht="21" customHeight="1">
      <c r="A31" s="38"/>
      <c r="B31" s="33" t="str">
        <f>$G$5</f>
        <v>Grant Hayward</v>
      </c>
      <c r="C31" s="28"/>
      <c r="D31" s="28"/>
      <c r="E31" s="39"/>
    </row>
    <row r="32" spans="1:7" ht="7.5" customHeight="1">
      <c r="A32" s="38"/>
      <c r="E32" s="39"/>
      <c r="G32" s="72" t="e">
        <f>'7 Players'!#REF!</f>
        <v>#REF!</v>
      </c>
    </row>
    <row r="33" spans="1:7" ht="12.75">
      <c r="A33" s="38"/>
      <c r="B33" s="46" t="s">
        <v>30</v>
      </c>
      <c r="C33" s="172" t="str">
        <f>$G$4</f>
        <v>Zac Guja</v>
      </c>
      <c r="D33" s="172"/>
      <c r="E33" s="39"/>
      <c r="G33" s="72" t="e">
        <f>'7 Players'!#REF!</f>
        <v>#REF!</v>
      </c>
    </row>
    <row r="34" spans="1:5" ht="12.75">
      <c r="A34" s="38"/>
      <c r="E34" s="39"/>
    </row>
    <row r="35" spans="1:5" ht="12.75">
      <c r="A35" s="38"/>
      <c r="B35" s="32" t="s">
        <v>18</v>
      </c>
      <c r="C35" s="29"/>
      <c r="D35" s="30"/>
      <c r="E35" s="39"/>
    </row>
    <row r="36" spans="1:5" ht="12" customHeight="1" thickBot="1">
      <c r="A36" s="42"/>
      <c r="B36" s="43"/>
      <c r="C36" s="43"/>
      <c r="D36" s="43"/>
      <c r="E36" s="44"/>
    </row>
    <row r="37" spans="1:5" ht="12" customHeight="1" thickTop="1">
      <c r="A37" s="35"/>
      <c r="B37" s="36"/>
      <c r="C37" s="36"/>
      <c r="D37" s="36"/>
      <c r="E37" s="37"/>
    </row>
    <row r="38" spans="1:5" ht="21" customHeight="1">
      <c r="A38" s="38"/>
      <c r="B38" s="34" t="s">
        <v>181</v>
      </c>
      <c r="D38" s="47">
        <v>4</v>
      </c>
      <c r="E38" s="39"/>
    </row>
    <row r="39" spans="1:5" ht="12.75">
      <c r="A39" s="38"/>
      <c r="E39" s="39"/>
    </row>
    <row r="40" spans="1:5" ht="12.75">
      <c r="A40" s="38"/>
      <c r="C40" s="40" t="s">
        <v>17</v>
      </c>
      <c r="D40" s="40" t="s">
        <v>4</v>
      </c>
      <c r="E40" s="39"/>
    </row>
    <row r="41" spans="1:5" ht="21" customHeight="1">
      <c r="A41" s="38"/>
      <c r="B41" s="33" t="str">
        <f>$G$3</f>
        <v>Gary Oliver</v>
      </c>
      <c r="C41" s="28"/>
      <c r="D41" s="28"/>
      <c r="E41" s="39"/>
    </row>
    <row r="42" spans="1:5" ht="12.75">
      <c r="A42" s="38"/>
      <c r="B42" s="41" t="s">
        <v>16</v>
      </c>
      <c r="E42" s="39"/>
    </row>
    <row r="43" spans="1:5" ht="21" customHeight="1">
      <c r="A43" s="38"/>
      <c r="B43" s="33" t="str">
        <f>$G$4</f>
        <v>Zac Guja</v>
      </c>
      <c r="C43" s="28"/>
      <c r="D43" s="28"/>
      <c r="E43" s="39"/>
    </row>
    <row r="44" spans="1:7" ht="7.5" customHeight="1">
      <c r="A44" s="38"/>
      <c r="E44" s="39"/>
      <c r="G44" s="72" t="e">
        <f>'7 Players'!#REF!</f>
        <v>#REF!</v>
      </c>
    </row>
    <row r="45" spans="1:7" ht="12.75">
      <c r="A45" s="38"/>
      <c r="B45" s="46" t="s">
        <v>30</v>
      </c>
      <c r="C45" s="172" t="str">
        <f>$G$6</f>
        <v>Peri Lilii</v>
      </c>
      <c r="D45" s="172"/>
      <c r="E45" s="39"/>
      <c r="G45" s="72" t="e">
        <f>'7 Players'!#REF!</f>
        <v>#REF!</v>
      </c>
    </row>
    <row r="46" spans="1:5" ht="12.75">
      <c r="A46" s="38"/>
      <c r="E46" s="39"/>
    </row>
    <row r="47" spans="1:5" ht="12.75">
      <c r="A47" s="38"/>
      <c r="B47" s="32" t="s">
        <v>18</v>
      </c>
      <c r="C47" s="29"/>
      <c r="D47" s="30"/>
      <c r="E47" s="39"/>
    </row>
    <row r="48" spans="1:5" ht="12" customHeight="1" thickBot="1">
      <c r="A48" s="42"/>
      <c r="B48" s="43"/>
      <c r="C48" s="43"/>
      <c r="D48" s="43"/>
      <c r="E48" s="44"/>
    </row>
    <row r="49" spans="1:5" ht="12" customHeight="1" thickTop="1">
      <c r="A49" s="35"/>
      <c r="B49" s="36"/>
      <c r="C49" s="36"/>
      <c r="D49" s="36"/>
      <c r="E49" s="37"/>
    </row>
    <row r="50" spans="1:5" ht="21" customHeight="1">
      <c r="A50" s="38"/>
      <c r="B50" s="34" t="str">
        <f>$G$2</f>
        <v>Section 1</v>
      </c>
      <c r="D50" s="47" t="s">
        <v>48</v>
      </c>
      <c r="E50" s="39"/>
    </row>
    <row r="51" spans="1:5" ht="12.75">
      <c r="A51" s="38"/>
      <c r="E51" s="39"/>
    </row>
    <row r="52" spans="1:5" ht="12.75">
      <c r="A52" s="38"/>
      <c r="C52" s="40" t="s">
        <v>17</v>
      </c>
      <c r="D52" s="40" t="s">
        <v>4</v>
      </c>
      <c r="E52" s="39"/>
    </row>
    <row r="53" spans="1:5" ht="21" customHeight="1">
      <c r="A53" s="38"/>
      <c r="B53" s="33" t="str">
        <f>$G$4</f>
        <v>Zac Guja</v>
      </c>
      <c r="C53" s="28"/>
      <c r="D53" s="28"/>
      <c r="E53" s="39"/>
    </row>
    <row r="54" spans="1:5" ht="12.75">
      <c r="A54" s="38"/>
      <c r="B54" s="41" t="s">
        <v>16</v>
      </c>
      <c r="E54" s="39"/>
    </row>
    <row r="55" spans="1:5" ht="21" customHeight="1">
      <c r="A55" s="38"/>
      <c r="B55" s="33" t="str">
        <f>$G$6</f>
        <v>Peri Lilii</v>
      </c>
      <c r="C55" s="28"/>
      <c r="D55" s="28"/>
      <c r="E55" s="39"/>
    </row>
    <row r="56" spans="1:7" ht="7.5" customHeight="1">
      <c r="A56" s="38"/>
      <c r="E56" s="39"/>
      <c r="G56" s="72" t="e">
        <f>'7 Players'!#REF!</f>
        <v>#REF!</v>
      </c>
    </row>
    <row r="57" spans="1:7" ht="12.75">
      <c r="A57" s="38"/>
      <c r="B57" s="46" t="s">
        <v>30</v>
      </c>
      <c r="C57" s="172" t="str">
        <f>$G$3</f>
        <v>Gary Oliver</v>
      </c>
      <c r="D57" s="172"/>
      <c r="E57" s="39"/>
      <c r="G57" s="72" t="e">
        <f>'7 Players'!#REF!</f>
        <v>#REF!</v>
      </c>
    </row>
    <row r="58" spans="1:5" ht="12.75">
      <c r="A58" s="38"/>
      <c r="E58" s="39"/>
    </row>
    <row r="59" spans="1:5" ht="12.75">
      <c r="A59" s="38"/>
      <c r="B59" s="32" t="s">
        <v>18</v>
      </c>
      <c r="C59" s="29"/>
      <c r="D59" s="30"/>
      <c r="E59" s="39"/>
    </row>
    <row r="60" spans="1:5" ht="12" customHeight="1" thickBot="1">
      <c r="A60" s="42"/>
      <c r="B60" s="43"/>
      <c r="C60" s="43"/>
      <c r="D60" s="43"/>
      <c r="E60" s="44"/>
    </row>
    <row r="61" spans="1:5" ht="12" customHeight="1" thickTop="1">
      <c r="A61" s="35"/>
      <c r="B61" s="36"/>
      <c r="C61" s="36"/>
      <c r="D61" s="36"/>
      <c r="E61" s="37"/>
    </row>
    <row r="62" spans="1:5" ht="21" customHeight="1">
      <c r="A62" s="38"/>
      <c r="B62" s="34" t="str">
        <f>$G$2</f>
        <v>Section 1</v>
      </c>
      <c r="D62" s="47" t="s">
        <v>51</v>
      </c>
      <c r="E62" s="39"/>
    </row>
    <row r="63" spans="1:5" ht="12.75">
      <c r="A63" s="38"/>
      <c r="E63" s="39"/>
    </row>
    <row r="64" spans="1:5" ht="12.75">
      <c r="A64" s="38"/>
      <c r="C64" s="40" t="s">
        <v>17</v>
      </c>
      <c r="D64" s="40" t="s">
        <v>4</v>
      </c>
      <c r="E64" s="39"/>
    </row>
    <row r="65" spans="1:5" ht="21" customHeight="1">
      <c r="A65" s="38"/>
      <c r="B65" s="33" t="str">
        <f>$G$4</f>
        <v>Zac Guja</v>
      </c>
      <c r="C65" s="28"/>
      <c r="D65" s="28"/>
      <c r="E65" s="39"/>
    </row>
    <row r="66" spans="1:5" ht="12.75">
      <c r="A66" s="38"/>
      <c r="B66" s="41" t="s">
        <v>16</v>
      </c>
      <c r="E66" s="39"/>
    </row>
    <row r="67" spans="1:5" ht="21" customHeight="1">
      <c r="A67" s="38"/>
      <c r="B67" s="33" t="str">
        <f>$G$5</f>
        <v>Grant Hayward</v>
      </c>
      <c r="C67" s="28"/>
      <c r="D67" s="28"/>
      <c r="E67" s="39"/>
    </row>
    <row r="68" spans="1:7" ht="7.5" customHeight="1">
      <c r="A68" s="38"/>
      <c r="E68" s="39"/>
      <c r="G68" s="72" t="e">
        <f>'7 Players'!#REF!</f>
        <v>#REF!</v>
      </c>
    </row>
    <row r="69" spans="1:7" ht="12.75">
      <c r="A69" s="38"/>
      <c r="B69" s="46" t="s">
        <v>30</v>
      </c>
      <c r="C69" s="172" t="str">
        <f>$G$6</f>
        <v>Peri Lilii</v>
      </c>
      <c r="D69" s="172"/>
      <c r="E69" s="39"/>
      <c r="G69" s="72" t="e">
        <f>'7 Players'!#REF!</f>
        <v>#REF!</v>
      </c>
    </row>
    <row r="70" spans="1:5" ht="12.75">
      <c r="A70" s="38"/>
      <c r="E70" s="39"/>
    </row>
    <row r="71" spans="1:5" ht="12.75">
      <c r="A71" s="38"/>
      <c r="B71" s="32" t="s">
        <v>18</v>
      </c>
      <c r="C71" s="29"/>
      <c r="D71" s="30"/>
      <c r="E71" s="39"/>
    </row>
    <row r="72" spans="1:5" ht="12" customHeight="1" thickBot="1">
      <c r="A72" s="42"/>
      <c r="B72" s="43"/>
      <c r="C72" s="43"/>
      <c r="D72" s="43"/>
      <c r="E72" s="44"/>
    </row>
    <row r="73" spans="1:5" ht="12" customHeight="1" thickTop="1">
      <c r="A73" s="35"/>
      <c r="B73" s="36"/>
      <c r="C73" s="36"/>
      <c r="D73" s="36"/>
      <c r="E73" s="37"/>
    </row>
    <row r="74" spans="1:5" ht="21" customHeight="1">
      <c r="A74" s="38"/>
      <c r="B74" s="34" t="str">
        <f>$G$2</f>
        <v>Section 1</v>
      </c>
      <c r="D74" s="47" t="s">
        <v>54</v>
      </c>
      <c r="E74" s="39"/>
    </row>
    <row r="75" spans="1:5" ht="12.75">
      <c r="A75" s="38"/>
      <c r="E75" s="39"/>
    </row>
    <row r="76" spans="1:5" ht="12.75">
      <c r="A76" s="38"/>
      <c r="C76" s="40" t="s">
        <v>17</v>
      </c>
      <c r="D76" s="40" t="s">
        <v>4</v>
      </c>
      <c r="E76" s="39"/>
    </row>
    <row r="77" spans="1:5" ht="21" customHeight="1">
      <c r="A77" s="38"/>
      <c r="B77" s="33" t="str">
        <f>$G$4</f>
        <v>Zac Guja</v>
      </c>
      <c r="C77" s="28"/>
      <c r="D77" s="28"/>
      <c r="E77" s="39"/>
    </row>
    <row r="78" spans="1:5" ht="12.75">
      <c r="A78" s="38"/>
      <c r="B78" s="41" t="s">
        <v>16</v>
      </c>
      <c r="E78" s="39"/>
    </row>
    <row r="79" spans="1:5" ht="21" customHeight="1">
      <c r="A79" s="38"/>
      <c r="B79" s="33" t="str">
        <f>$G$7</f>
        <v>Geoff Lilly</v>
      </c>
      <c r="C79" s="28"/>
      <c r="D79" s="28"/>
      <c r="E79" s="39"/>
    </row>
    <row r="80" spans="1:7" ht="7.5" customHeight="1">
      <c r="A80" s="38"/>
      <c r="E80" s="39"/>
      <c r="G80" s="72" t="e">
        <f>'7 Players'!#REF!</f>
        <v>#REF!</v>
      </c>
    </row>
    <row r="81" spans="1:7" ht="12.75">
      <c r="A81" s="38"/>
      <c r="B81" s="46" t="s">
        <v>30</v>
      </c>
      <c r="C81" s="172" t="str">
        <f>$G$3</f>
        <v>Gary Oliver</v>
      </c>
      <c r="D81" s="172"/>
      <c r="E81" s="39"/>
      <c r="G81" s="72" t="e">
        <f>'7 Players'!#REF!</f>
        <v>#REF!</v>
      </c>
    </row>
    <row r="82" spans="1:5" ht="12.75">
      <c r="A82" s="38"/>
      <c r="E82" s="39"/>
    </row>
    <row r="83" spans="1:5" ht="12.75">
      <c r="A83" s="38"/>
      <c r="B83" s="32" t="s">
        <v>18</v>
      </c>
      <c r="C83" s="29"/>
      <c r="D83" s="30"/>
      <c r="E83" s="39"/>
    </row>
    <row r="84" spans="1:5" ht="12" customHeight="1" thickBot="1">
      <c r="A84" s="42"/>
      <c r="B84" s="43"/>
      <c r="C84" s="43"/>
      <c r="D84" s="43"/>
      <c r="E84" s="44"/>
    </row>
    <row r="85" ht="12" customHeight="1" thickTop="1"/>
    <row r="86" spans="2:4" ht="21" customHeight="1">
      <c r="B86" s="129"/>
      <c r="D86" s="130"/>
    </row>
    <row r="88" spans="3:4" ht="12.75">
      <c r="C88" s="40"/>
      <c r="D88" s="40"/>
    </row>
    <row r="89" ht="21" customHeight="1">
      <c r="B89" s="72"/>
    </row>
    <row r="90" ht="12.75">
      <c r="B90" s="41"/>
    </row>
    <row r="91" ht="21" customHeight="1">
      <c r="B91" s="72"/>
    </row>
    <row r="92" ht="7.5" customHeight="1">
      <c r="G92" s="72"/>
    </row>
    <row r="93" spans="2:7" ht="12.75">
      <c r="B93" s="46"/>
      <c r="C93" s="172"/>
      <c r="D93" s="172"/>
      <c r="G93" s="72"/>
    </row>
    <row r="95" ht="12.75">
      <c r="B95" s="131"/>
    </row>
    <row r="96" ht="12" customHeight="1" thickBot="1"/>
    <row r="97" spans="1:5" ht="12" customHeight="1" thickTop="1">
      <c r="A97" s="35"/>
      <c r="B97" s="36"/>
      <c r="C97" s="36"/>
      <c r="D97" s="36"/>
      <c r="E97" s="37"/>
    </row>
    <row r="98" spans="1:5" ht="21" customHeight="1">
      <c r="A98" s="38"/>
      <c r="B98" s="34" t="str">
        <f>$G$2</f>
        <v>Section 1</v>
      </c>
      <c r="D98" s="47" t="s">
        <v>49</v>
      </c>
      <c r="E98" s="39"/>
    </row>
    <row r="99" spans="1:5" ht="12.75">
      <c r="A99" s="38"/>
      <c r="E99" s="39"/>
    </row>
    <row r="100" spans="1:5" ht="12.75">
      <c r="A100" s="38"/>
      <c r="C100" s="40" t="s">
        <v>17</v>
      </c>
      <c r="D100" s="40" t="s">
        <v>4</v>
      </c>
      <c r="E100" s="39"/>
    </row>
    <row r="101" spans="1:5" ht="21" customHeight="1">
      <c r="A101" s="38"/>
      <c r="B101" s="33" t="str">
        <f>$G$5</f>
        <v>Grant Hayward</v>
      </c>
      <c r="C101" s="28"/>
      <c r="D101" s="28"/>
      <c r="E101" s="39"/>
    </row>
    <row r="102" spans="1:5" ht="12.75">
      <c r="A102" s="38"/>
      <c r="B102" s="41" t="s">
        <v>16</v>
      </c>
      <c r="E102" s="39"/>
    </row>
    <row r="103" spans="1:5" ht="21" customHeight="1">
      <c r="A103" s="38"/>
      <c r="B103" s="33" t="str">
        <f>$G$7</f>
        <v>Geoff Lilly</v>
      </c>
      <c r="C103" s="28"/>
      <c r="D103" s="28"/>
      <c r="E103" s="39"/>
    </row>
    <row r="104" spans="1:7" ht="7.5" customHeight="1">
      <c r="A104" s="38"/>
      <c r="E104" s="39"/>
      <c r="G104" s="72" t="e">
        <f>'7 Players'!#REF!</f>
        <v>#REF!</v>
      </c>
    </row>
    <row r="105" spans="1:7" ht="12.75">
      <c r="A105" s="38"/>
      <c r="B105" s="46" t="s">
        <v>30</v>
      </c>
      <c r="C105" s="172" t="str">
        <f>$G$4</f>
        <v>Zac Guja</v>
      </c>
      <c r="D105" s="172"/>
      <c r="E105" s="39"/>
      <c r="G105" s="72" t="e">
        <f>'7 Players'!#REF!</f>
        <v>#REF!</v>
      </c>
    </row>
    <row r="106" spans="1:5" ht="12.75">
      <c r="A106" s="38"/>
      <c r="E106" s="39"/>
    </row>
    <row r="107" spans="1:5" ht="12.75">
      <c r="A107" s="38"/>
      <c r="B107" s="32" t="s">
        <v>18</v>
      </c>
      <c r="C107" s="29"/>
      <c r="D107" s="30"/>
      <c r="E107" s="39"/>
    </row>
    <row r="108" spans="1:5" ht="12" customHeight="1" thickBot="1">
      <c r="A108" s="42"/>
      <c r="B108" s="43"/>
      <c r="C108" s="43"/>
      <c r="D108" s="43"/>
      <c r="E108" s="44"/>
    </row>
    <row r="109" spans="1:5" ht="12" customHeight="1" thickTop="1">
      <c r="A109" s="35"/>
      <c r="B109" s="36"/>
      <c r="C109" s="36"/>
      <c r="D109" s="36"/>
      <c r="E109" s="37"/>
    </row>
    <row r="110" spans="1:5" ht="21" customHeight="1">
      <c r="A110" s="38"/>
      <c r="B110" s="34" t="str">
        <f>$G$2</f>
        <v>Section 1</v>
      </c>
      <c r="D110" s="47" t="s">
        <v>52</v>
      </c>
      <c r="E110" s="39"/>
    </row>
    <row r="111" spans="1:5" ht="12.75">
      <c r="A111" s="38"/>
      <c r="E111" s="39"/>
    </row>
    <row r="112" spans="1:5" ht="12.75">
      <c r="A112" s="38"/>
      <c r="C112" s="40" t="s">
        <v>17</v>
      </c>
      <c r="D112" s="40" t="s">
        <v>4</v>
      </c>
      <c r="E112" s="39"/>
    </row>
    <row r="113" spans="1:5" ht="21" customHeight="1">
      <c r="A113" s="38"/>
      <c r="B113" s="33" t="str">
        <f>$G$6</f>
        <v>Peri Lilii</v>
      </c>
      <c r="C113" s="28"/>
      <c r="D113" s="28"/>
      <c r="E113" s="39"/>
    </row>
    <row r="114" spans="1:5" ht="12.75">
      <c r="A114" s="38"/>
      <c r="B114" s="41" t="s">
        <v>16</v>
      </c>
      <c r="E114" s="39"/>
    </row>
    <row r="115" spans="1:5" ht="21" customHeight="1">
      <c r="A115" s="38"/>
      <c r="B115" s="33" t="str">
        <f>$G$7</f>
        <v>Geoff Lilly</v>
      </c>
      <c r="C115" s="28"/>
      <c r="D115" s="28"/>
      <c r="E115" s="39"/>
    </row>
    <row r="116" spans="1:7" ht="7.5" customHeight="1">
      <c r="A116" s="38"/>
      <c r="E116" s="39"/>
      <c r="G116" s="72" t="e">
        <f>'7 Players'!#REF!</f>
        <v>#REF!</v>
      </c>
    </row>
    <row r="117" spans="1:7" ht="12.75">
      <c r="A117" s="38"/>
      <c r="B117" s="46" t="s">
        <v>30</v>
      </c>
      <c r="C117" s="172" t="str">
        <f>$G$5</f>
        <v>Grant Hayward</v>
      </c>
      <c r="D117" s="172"/>
      <c r="E117" s="39"/>
      <c r="G117" s="72" t="e">
        <f>'7 Players'!#REF!</f>
        <v>#REF!</v>
      </c>
    </row>
    <row r="118" spans="1:5" ht="12.75">
      <c r="A118" s="38"/>
      <c r="E118" s="39"/>
    </row>
    <row r="119" spans="1:5" ht="12.75">
      <c r="A119" s="38"/>
      <c r="B119" s="32" t="s">
        <v>18</v>
      </c>
      <c r="C119" s="29"/>
      <c r="D119" s="30"/>
      <c r="E119" s="39"/>
    </row>
    <row r="120" spans="1:5" ht="12" customHeight="1" thickBot="1">
      <c r="A120" s="42"/>
      <c r="B120" s="43"/>
      <c r="C120" s="43"/>
      <c r="D120" s="43"/>
      <c r="E120" s="44"/>
    </row>
    <row r="121" spans="1:5" ht="12" customHeight="1" thickTop="1">
      <c r="A121" s="35"/>
      <c r="B121" s="36"/>
      <c r="C121" s="36"/>
      <c r="D121" s="36"/>
      <c r="E121" s="37"/>
    </row>
    <row r="122" spans="1:5" ht="21" customHeight="1">
      <c r="A122" s="38"/>
      <c r="B122" s="34" t="str">
        <f>$G$2</f>
        <v>Section 1</v>
      </c>
      <c r="D122" s="47" t="s">
        <v>55</v>
      </c>
      <c r="E122" s="39"/>
    </row>
    <row r="123" spans="1:5" ht="12.75">
      <c r="A123" s="38"/>
      <c r="E123" s="39"/>
    </row>
    <row r="124" spans="1:5" ht="12.75">
      <c r="A124" s="38"/>
      <c r="C124" s="40" t="s">
        <v>17</v>
      </c>
      <c r="D124" s="40" t="s">
        <v>4</v>
      </c>
      <c r="E124" s="39"/>
    </row>
    <row r="125" spans="1:5" ht="21" customHeight="1">
      <c r="A125" s="38"/>
      <c r="B125" s="33" t="str">
        <f>$G$5</f>
        <v>Grant Hayward</v>
      </c>
      <c r="C125" s="28"/>
      <c r="D125" s="28"/>
      <c r="E125" s="39"/>
    </row>
    <row r="126" spans="1:5" ht="12.75">
      <c r="A126" s="38"/>
      <c r="B126" s="41" t="s">
        <v>16</v>
      </c>
      <c r="E126" s="39"/>
    </row>
    <row r="127" spans="1:5" ht="21" customHeight="1">
      <c r="A127" s="38"/>
      <c r="B127" s="33" t="str">
        <f>$G$6</f>
        <v>Peri Lilii</v>
      </c>
      <c r="C127" s="28"/>
      <c r="D127" s="28"/>
      <c r="E127" s="39"/>
    </row>
    <row r="128" spans="1:7" ht="7.5" customHeight="1">
      <c r="A128" s="38"/>
      <c r="E128" s="39"/>
      <c r="G128" s="72" t="e">
        <f>'7 Players'!#REF!</f>
        <v>#REF!</v>
      </c>
    </row>
    <row r="129" spans="1:7" ht="12.75">
      <c r="A129" s="38"/>
      <c r="B129" s="46" t="s">
        <v>30</v>
      </c>
      <c r="C129" s="172" t="str">
        <f>$G$7</f>
        <v>Geoff Lilly</v>
      </c>
      <c r="D129" s="172"/>
      <c r="E129" s="39"/>
      <c r="G129" s="72" t="e">
        <f>'7 Players'!#REF!</f>
        <v>#REF!</v>
      </c>
    </row>
    <row r="130" spans="1:5" ht="12.75">
      <c r="A130" s="38"/>
      <c r="E130" s="39"/>
    </row>
    <row r="131" spans="1:5" ht="12.75">
      <c r="A131" s="38"/>
      <c r="B131" s="32" t="s">
        <v>18</v>
      </c>
      <c r="C131" s="29"/>
      <c r="D131" s="30"/>
      <c r="E131" s="39"/>
    </row>
    <row r="132" spans="1:5" ht="12" customHeight="1" thickBot="1">
      <c r="A132" s="42"/>
      <c r="B132" s="43"/>
      <c r="C132" s="43"/>
      <c r="D132" s="43"/>
      <c r="E132" s="44"/>
    </row>
    <row r="133" ht="13.5" thickTop="1"/>
  </sheetData>
  <sheetProtection/>
  <mergeCells count="11">
    <mergeCell ref="C81:D81"/>
    <mergeCell ref="C93:D93"/>
    <mergeCell ref="C105:D105"/>
    <mergeCell ref="C117:D117"/>
    <mergeCell ref="C129:D129"/>
    <mergeCell ref="C9:D9"/>
    <mergeCell ref="C21:D21"/>
    <mergeCell ref="C33:D33"/>
    <mergeCell ref="C45:D45"/>
    <mergeCell ref="C57:D57"/>
    <mergeCell ref="C69:D69"/>
  </mergeCells>
  <printOptions horizontalCentered="1"/>
  <pageMargins left="0.7480314960629921" right="0.7480314960629921" top="1.062992125984252" bottom="0.4330708661417323" header="0.2755905511811024" footer="0.1968503937007874"/>
  <pageSetup horizontalDpi="600" verticalDpi="600" orientation="portrait" paperSize="9" r:id="rId1"/>
  <rowBreaks count="2" manualBreakCount="2">
    <brk id="48" max="255" man="1"/>
    <brk id="96" max="255" man="1"/>
  </rowBreaks>
</worksheet>
</file>

<file path=xl/worksheets/sheet6.xml><?xml version="1.0" encoding="utf-8"?>
<worksheet xmlns="http://schemas.openxmlformats.org/spreadsheetml/2006/main" xmlns:r="http://schemas.openxmlformats.org/officeDocument/2006/relationships">
  <sheetPr codeName="Sheet21">
    <tabColor rgb="FF00B0F0"/>
  </sheetPr>
  <dimension ref="A1:G132"/>
  <sheetViews>
    <sheetView showGridLines="0" showZeros="0" zoomScale="55" zoomScaleNormal="55" zoomScalePageLayoutView="0" workbookViewId="0" topLeftCell="A1">
      <selection activeCell="K30" sqref="K30:K31"/>
    </sheetView>
  </sheetViews>
  <sheetFormatPr defaultColWidth="9.140625" defaultRowHeight="12.75"/>
  <cols>
    <col min="1" max="1" width="1.421875" style="0" customWidth="1"/>
    <col min="2" max="2" width="24.421875" style="0" customWidth="1"/>
    <col min="3" max="3" width="6.00390625" style="0" bestFit="1" customWidth="1"/>
    <col min="4" max="4" width="46.28125" style="0" customWidth="1"/>
    <col min="5" max="5" width="1.421875" style="0" customWidth="1"/>
    <col min="7" max="7" width="0" style="0" hidden="1" customWidth="1"/>
  </cols>
  <sheetData>
    <row r="1" spans="1:5" ht="12" customHeight="1" thickTop="1">
      <c r="A1" s="35"/>
      <c r="B1" s="36"/>
      <c r="C1" s="36"/>
      <c r="D1" s="36"/>
      <c r="E1" s="37"/>
    </row>
    <row r="2" spans="1:7" ht="21" customHeight="1">
      <c r="A2" s="38"/>
      <c r="B2" s="34" t="str">
        <f>$G$2</f>
        <v>Section 2</v>
      </c>
      <c r="D2" s="47" t="s">
        <v>47</v>
      </c>
      <c r="E2" s="39"/>
      <c r="G2" t="s">
        <v>91</v>
      </c>
    </row>
    <row r="3" spans="1:7" ht="12.75">
      <c r="A3" s="38"/>
      <c r="E3" s="39"/>
      <c r="G3" s="72" t="str">
        <f>'Section 2'!B5</f>
        <v>Wayne Carey</v>
      </c>
    </row>
    <row r="4" spans="1:7" ht="12.75">
      <c r="A4" s="38"/>
      <c r="C4" s="40" t="s">
        <v>17</v>
      </c>
      <c r="D4" s="40" t="s">
        <v>4</v>
      </c>
      <c r="E4" s="39"/>
      <c r="G4" s="72" t="str">
        <f>'Section 2'!B8</f>
        <v>Peter DeGroot</v>
      </c>
    </row>
    <row r="5" spans="1:7" ht="21" customHeight="1">
      <c r="A5" s="38"/>
      <c r="B5" s="33" t="str">
        <f>$G$3</f>
        <v>Wayne Carey</v>
      </c>
      <c r="C5" s="28"/>
      <c r="D5" s="28"/>
      <c r="E5" s="39"/>
      <c r="G5" s="72" t="str">
        <f>'Section 2'!B11</f>
        <v>Russ Delahunty</v>
      </c>
    </row>
    <row r="6" spans="1:7" ht="12.75">
      <c r="A6" s="38"/>
      <c r="B6" s="41" t="s">
        <v>16</v>
      </c>
      <c r="E6" s="39"/>
      <c r="G6" s="72" t="str">
        <f>'Section 2'!B14</f>
        <v>Paul Wereta</v>
      </c>
    </row>
    <row r="7" spans="1:7" ht="21" customHeight="1">
      <c r="A7" s="38"/>
      <c r="B7" s="33" t="str">
        <f>$G$7</f>
        <v>Peter Gormley</v>
      </c>
      <c r="C7" s="28"/>
      <c r="D7" s="28"/>
      <c r="E7" s="39"/>
      <c r="G7" s="72" t="str">
        <f>'Section 2'!B17</f>
        <v>Peter Gormley</v>
      </c>
    </row>
    <row r="8" spans="1:7" ht="7.5" customHeight="1">
      <c r="A8" s="38"/>
      <c r="E8" s="39"/>
      <c r="G8" s="72" t="e">
        <f>'7 Players'!#REF!</f>
        <v>#REF!</v>
      </c>
    </row>
    <row r="9" spans="1:7" ht="12.75">
      <c r="A9" s="38"/>
      <c r="B9" s="46" t="s">
        <v>30</v>
      </c>
      <c r="C9" s="172" t="str">
        <f>$G$5</f>
        <v>Russ Delahunty</v>
      </c>
      <c r="D9" s="172"/>
      <c r="E9" s="39"/>
      <c r="G9" s="72" t="e">
        <f>'7 Players'!#REF!</f>
        <v>#REF!</v>
      </c>
    </row>
    <row r="10" spans="1:5" ht="12.75">
      <c r="A10" s="38"/>
      <c r="E10" s="39"/>
    </row>
    <row r="11" spans="1:5" ht="12.75">
      <c r="A11" s="38"/>
      <c r="B11" s="32" t="s">
        <v>18</v>
      </c>
      <c r="C11" s="29"/>
      <c r="D11" s="30"/>
      <c r="E11" s="39"/>
    </row>
    <row r="12" spans="1:5" ht="12" customHeight="1" thickBot="1">
      <c r="A12" s="42"/>
      <c r="B12" s="43"/>
      <c r="C12" s="43"/>
      <c r="D12" s="43"/>
      <c r="E12" s="44"/>
    </row>
    <row r="13" spans="1:5" ht="12" customHeight="1" thickTop="1">
      <c r="A13" s="35"/>
      <c r="B13" s="36"/>
      <c r="C13" s="36"/>
      <c r="D13" s="36"/>
      <c r="E13" s="37"/>
    </row>
    <row r="14" spans="1:5" ht="21" customHeight="1">
      <c r="A14" s="38"/>
      <c r="B14" s="34" t="str">
        <f>$G$2</f>
        <v>Section 2</v>
      </c>
      <c r="D14" s="47" t="s">
        <v>50</v>
      </c>
      <c r="E14" s="39"/>
    </row>
    <row r="15" spans="1:5" ht="12.75">
      <c r="A15" s="38"/>
      <c r="E15" s="39"/>
    </row>
    <row r="16" spans="1:5" ht="12.75">
      <c r="A16" s="38"/>
      <c r="C16" s="40" t="s">
        <v>17</v>
      </c>
      <c r="D16" s="40" t="s">
        <v>4</v>
      </c>
      <c r="E16" s="39"/>
    </row>
    <row r="17" spans="1:5" ht="21" customHeight="1">
      <c r="A17" s="38"/>
      <c r="B17" s="33" t="str">
        <f>$G$3</f>
        <v>Wayne Carey</v>
      </c>
      <c r="C17" s="28"/>
      <c r="D17" s="28"/>
      <c r="E17" s="39"/>
    </row>
    <row r="18" spans="1:5" ht="12.75">
      <c r="A18" s="38"/>
      <c r="B18" s="41" t="s">
        <v>16</v>
      </c>
      <c r="E18" s="39"/>
    </row>
    <row r="19" spans="1:5" ht="21" customHeight="1">
      <c r="A19" s="38"/>
      <c r="B19" s="33" t="str">
        <f>$G$6</f>
        <v>Paul Wereta</v>
      </c>
      <c r="C19" s="28"/>
      <c r="D19" s="28"/>
      <c r="E19" s="39"/>
    </row>
    <row r="20" spans="1:7" ht="7.5" customHeight="1">
      <c r="A20" s="38"/>
      <c r="E20" s="39"/>
      <c r="G20" s="72" t="e">
        <f>'7 Players'!#REF!</f>
        <v>#REF!</v>
      </c>
    </row>
    <row r="21" spans="1:7" ht="12.75">
      <c r="A21" s="38"/>
      <c r="B21" s="46" t="s">
        <v>30</v>
      </c>
      <c r="C21" s="172" t="str">
        <f>$G$7</f>
        <v>Peter Gormley</v>
      </c>
      <c r="D21" s="172"/>
      <c r="E21" s="39"/>
      <c r="G21" s="72" t="e">
        <f>'7 Players'!#REF!</f>
        <v>#REF!</v>
      </c>
    </row>
    <row r="22" spans="1:5" ht="12.75">
      <c r="A22" s="38"/>
      <c r="E22" s="39"/>
    </row>
    <row r="23" spans="1:5" ht="12.75">
      <c r="A23" s="38"/>
      <c r="B23" s="32" t="s">
        <v>18</v>
      </c>
      <c r="C23" s="29"/>
      <c r="D23" s="30"/>
      <c r="E23" s="39"/>
    </row>
    <row r="24" spans="1:5" ht="12" customHeight="1" thickBot="1">
      <c r="A24" s="42"/>
      <c r="B24" s="43"/>
      <c r="C24" s="43"/>
      <c r="D24" s="43"/>
      <c r="E24" s="44"/>
    </row>
    <row r="25" spans="1:5" ht="12" customHeight="1" thickTop="1">
      <c r="A25" s="35"/>
      <c r="B25" s="36"/>
      <c r="C25" s="36"/>
      <c r="D25" s="36"/>
      <c r="E25" s="37"/>
    </row>
    <row r="26" spans="1:5" ht="21" customHeight="1">
      <c r="A26" s="38"/>
      <c r="B26" s="34" t="str">
        <f>$G$2</f>
        <v>Section 2</v>
      </c>
      <c r="D26" s="47" t="s">
        <v>53</v>
      </c>
      <c r="E26" s="39"/>
    </row>
    <row r="27" spans="1:5" ht="12.75">
      <c r="A27" s="38"/>
      <c r="E27" s="39"/>
    </row>
    <row r="28" spans="1:5" ht="12.75">
      <c r="A28" s="38"/>
      <c r="C28" s="40" t="s">
        <v>17</v>
      </c>
      <c r="D28" s="40" t="s">
        <v>4</v>
      </c>
      <c r="E28" s="39"/>
    </row>
    <row r="29" spans="1:5" ht="21" customHeight="1">
      <c r="A29" s="38"/>
      <c r="B29" s="33" t="str">
        <f>$G$3</f>
        <v>Wayne Carey</v>
      </c>
      <c r="C29" s="28"/>
      <c r="D29" s="28"/>
      <c r="E29" s="39"/>
    </row>
    <row r="30" spans="1:5" ht="12.75">
      <c r="A30" s="38"/>
      <c r="B30" s="41" t="s">
        <v>16</v>
      </c>
      <c r="E30" s="39"/>
    </row>
    <row r="31" spans="1:5" ht="21" customHeight="1">
      <c r="A31" s="38"/>
      <c r="B31" s="33" t="str">
        <f>$G$5</f>
        <v>Russ Delahunty</v>
      </c>
      <c r="C31" s="28"/>
      <c r="D31" s="28"/>
      <c r="E31" s="39"/>
    </row>
    <row r="32" spans="1:7" ht="7.5" customHeight="1">
      <c r="A32" s="38"/>
      <c r="E32" s="39"/>
      <c r="G32" s="72" t="e">
        <f>'7 Players'!#REF!</f>
        <v>#REF!</v>
      </c>
    </row>
    <row r="33" spans="1:7" ht="12.75">
      <c r="A33" s="38"/>
      <c r="B33" s="46" t="s">
        <v>30</v>
      </c>
      <c r="C33" s="172" t="str">
        <f>$G$4</f>
        <v>Peter DeGroot</v>
      </c>
      <c r="D33" s="172"/>
      <c r="E33" s="39"/>
      <c r="G33" s="72" t="e">
        <f>'7 Players'!#REF!</f>
        <v>#REF!</v>
      </c>
    </row>
    <row r="34" spans="1:5" ht="12.75">
      <c r="A34" s="38"/>
      <c r="E34" s="39"/>
    </row>
    <row r="35" spans="1:5" ht="12.75">
      <c r="A35" s="38"/>
      <c r="B35" s="32" t="s">
        <v>18</v>
      </c>
      <c r="C35" s="29"/>
      <c r="D35" s="30"/>
      <c r="E35" s="39"/>
    </row>
    <row r="36" spans="1:5" ht="12" customHeight="1" thickBot="1">
      <c r="A36" s="42"/>
      <c r="B36" s="43"/>
      <c r="C36" s="43"/>
      <c r="D36" s="43"/>
      <c r="E36" s="44"/>
    </row>
    <row r="37" spans="1:5" ht="12" customHeight="1" thickTop="1">
      <c r="A37" s="35"/>
      <c r="B37" s="36"/>
      <c r="C37" s="36"/>
      <c r="D37" s="36"/>
      <c r="E37" s="37"/>
    </row>
    <row r="38" spans="1:5" ht="21" customHeight="1">
      <c r="A38" s="38"/>
      <c r="B38" s="34" t="str">
        <f>$G$2</f>
        <v>Section 2</v>
      </c>
      <c r="D38" s="47" t="s">
        <v>56</v>
      </c>
      <c r="E38" s="39"/>
    </row>
    <row r="39" spans="1:5" ht="12.75">
      <c r="A39" s="38"/>
      <c r="E39" s="39"/>
    </row>
    <row r="40" spans="1:5" ht="12.75">
      <c r="A40" s="38"/>
      <c r="C40" s="40" t="s">
        <v>17</v>
      </c>
      <c r="D40" s="40" t="s">
        <v>4</v>
      </c>
      <c r="E40" s="39"/>
    </row>
    <row r="41" spans="1:5" ht="21" customHeight="1">
      <c r="A41" s="38"/>
      <c r="B41" s="33" t="str">
        <f>$G$3</f>
        <v>Wayne Carey</v>
      </c>
      <c r="C41" s="28"/>
      <c r="D41" s="28"/>
      <c r="E41" s="39"/>
    </row>
    <row r="42" spans="1:5" ht="12.75">
      <c r="A42" s="38"/>
      <c r="B42" s="41" t="s">
        <v>16</v>
      </c>
      <c r="E42" s="39"/>
    </row>
    <row r="43" spans="1:5" ht="21" customHeight="1">
      <c r="A43" s="38"/>
      <c r="B43" s="33" t="str">
        <f>$G$4</f>
        <v>Peter DeGroot</v>
      </c>
      <c r="C43" s="28"/>
      <c r="D43" s="28"/>
      <c r="E43" s="39"/>
    </row>
    <row r="44" spans="1:7" ht="7.5" customHeight="1">
      <c r="A44" s="38"/>
      <c r="E44" s="39"/>
      <c r="G44" s="72" t="e">
        <f>'7 Players'!#REF!</f>
        <v>#REF!</v>
      </c>
    </row>
    <row r="45" spans="1:7" ht="12.75">
      <c r="A45" s="38"/>
      <c r="B45" s="46" t="s">
        <v>30</v>
      </c>
      <c r="C45" s="172" t="str">
        <f>$G$6</f>
        <v>Paul Wereta</v>
      </c>
      <c r="D45" s="172"/>
      <c r="E45" s="39"/>
      <c r="G45" s="72" t="e">
        <f>'7 Players'!#REF!</f>
        <v>#REF!</v>
      </c>
    </row>
    <row r="46" spans="1:5" ht="12.75">
      <c r="A46" s="38"/>
      <c r="E46" s="39"/>
    </row>
    <row r="47" spans="1:5" ht="12.75">
      <c r="A47" s="38"/>
      <c r="B47" s="32" t="s">
        <v>18</v>
      </c>
      <c r="C47" s="29"/>
      <c r="D47" s="30"/>
      <c r="E47" s="39"/>
    </row>
    <row r="48" spans="1:5" ht="12" customHeight="1" thickBot="1">
      <c r="A48" s="42"/>
      <c r="B48" s="43"/>
      <c r="C48" s="43"/>
      <c r="D48" s="43"/>
      <c r="E48" s="44"/>
    </row>
    <row r="49" spans="1:5" ht="12" customHeight="1" thickTop="1">
      <c r="A49" s="35"/>
      <c r="B49" s="36"/>
      <c r="C49" s="36"/>
      <c r="D49" s="36"/>
      <c r="E49" s="37"/>
    </row>
    <row r="50" spans="1:5" ht="21" customHeight="1">
      <c r="A50" s="38"/>
      <c r="B50" s="34" t="str">
        <f>$G$2</f>
        <v>Section 2</v>
      </c>
      <c r="D50" s="47" t="s">
        <v>48</v>
      </c>
      <c r="E50" s="39"/>
    </row>
    <row r="51" spans="1:5" ht="12.75">
      <c r="A51" s="38"/>
      <c r="E51" s="39"/>
    </row>
    <row r="52" spans="1:5" ht="12.75">
      <c r="A52" s="38"/>
      <c r="C52" s="40" t="s">
        <v>17</v>
      </c>
      <c r="D52" s="40" t="s">
        <v>4</v>
      </c>
      <c r="E52" s="39"/>
    </row>
    <row r="53" spans="1:5" ht="21" customHeight="1">
      <c r="A53" s="38"/>
      <c r="B53" s="33" t="str">
        <f>$G$4</f>
        <v>Peter DeGroot</v>
      </c>
      <c r="C53" s="28"/>
      <c r="D53" s="28"/>
      <c r="E53" s="39"/>
    </row>
    <row r="54" spans="1:5" ht="12.75">
      <c r="A54" s="38"/>
      <c r="B54" s="41" t="s">
        <v>16</v>
      </c>
      <c r="E54" s="39"/>
    </row>
    <row r="55" spans="1:5" ht="21" customHeight="1">
      <c r="A55" s="38"/>
      <c r="B55" s="33" t="str">
        <f>$G$6</f>
        <v>Paul Wereta</v>
      </c>
      <c r="C55" s="28"/>
      <c r="D55" s="28"/>
      <c r="E55" s="39"/>
    </row>
    <row r="56" spans="1:7" ht="7.5" customHeight="1">
      <c r="A56" s="38"/>
      <c r="E56" s="39"/>
      <c r="G56" s="72" t="e">
        <f>'7 Players'!#REF!</f>
        <v>#REF!</v>
      </c>
    </row>
    <row r="57" spans="1:7" ht="12.75">
      <c r="A57" s="38"/>
      <c r="B57" s="46" t="s">
        <v>30</v>
      </c>
      <c r="C57" s="172" t="str">
        <f>$G$3</f>
        <v>Wayne Carey</v>
      </c>
      <c r="D57" s="172"/>
      <c r="E57" s="39"/>
      <c r="G57" s="72" t="e">
        <f>'7 Players'!#REF!</f>
        <v>#REF!</v>
      </c>
    </row>
    <row r="58" spans="1:5" ht="12.75">
      <c r="A58" s="38"/>
      <c r="E58" s="39"/>
    </row>
    <row r="59" spans="1:5" ht="12.75">
      <c r="A59" s="38"/>
      <c r="B59" s="32" t="s">
        <v>18</v>
      </c>
      <c r="C59" s="29"/>
      <c r="D59" s="30"/>
      <c r="E59" s="39"/>
    </row>
    <row r="60" spans="1:5" ht="12" customHeight="1" thickBot="1">
      <c r="A60" s="42"/>
      <c r="B60" s="43"/>
      <c r="C60" s="43"/>
      <c r="D60" s="43"/>
      <c r="E60" s="44"/>
    </row>
    <row r="61" spans="1:5" ht="12" customHeight="1" thickTop="1">
      <c r="A61" s="35"/>
      <c r="B61" s="36"/>
      <c r="C61" s="36"/>
      <c r="D61" s="36"/>
      <c r="E61" s="37"/>
    </row>
    <row r="62" spans="1:5" ht="21" customHeight="1">
      <c r="A62" s="38"/>
      <c r="B62" s="34" t="str">
        <f>$G$2</f>
        <v>Section 2</v>
      </c>
      <c r="D62" s="47" t="s">
        <v>51</v>
      </c>
      <c r="E62" s="39"/>
    </row>
    <row r="63" spans="1:5" ht="12.75">
      <c r="A63" s="38"/>
      <c r="E63" s="39"/>
    </row>
    <row r="64" spans="1:5" ht="12.75">
      <c r="A64" s="38"/>
      <c r="C64" s="40" t="s">
        <v>17</v>
      </c>
      <c r="D64" s="40" t="s">
        <v>4</v>
      </c>
      <c r="E64" s="39"/>
    </row>
    <row r="65" spans="1:5" ht="21" customHeight="1">
      <c r="A65" s="38"/>
      <c r="B65" s="33" t="str">
        <f>$G$4</f>
        <v>Peter DeGroot</v>
      </c>
      <c r="C65" s="28"/>
      <c r="D65" s="28"/>
      <c r="E65" s="39"/>
    </row>
    <row r="66" spans="1:5" ht="12.75">
      <c r="A66" s="38"/>
      <c r="B66" s="41" t="s">
        <v>16</v>
      </c>
      <c r="E66" s="39"/>
    </row>
    <row r="67" spans="1:5" ht="21" customHeight="1">
      <c r="A67" s="38"/>
      <c r="B67" s="33" t="str">
        <f>$G$5</f>
        <v>Russ Delahunty</v>
      </c>
      <c r="C67" s="28"/>
      <c r="D67" s="28"/>
      <c r="E67" s="39"/>
    </row>
    <row r="68" spans="1:7" ht="7.5" customHeight="1">
      <c r="A68" s="38"/>
      <c r="E68" s="39"/>
      <c r="G68" s="72" t="e">
        <f>'7 Players'!#REF!</f>
        <v>#REF!</v>
      </c>
    </row>
    <row r="69" spans="1:7" ht="12.75">
      <c r="A69" s="38"/>
      <c r="B69" s="46" t="s">
        <v>30</v>
      </c>
      <c r="C69" s="172" t="str">
        <f>$G$6</f>
        <v>Paul Wereta</v>
      </c>
      <c r="D69" s="172"/>
      <c r="E69" s="39"/>
      <c r="G69" s="72" t="e">
        <f>'7 Players'!#REF!</f>
        <v>#REF!</v>
      </c>
    </row>
    <row r="70" spans="1:5" ht="12.75">
      <c r="A70" s="38"/>
      <c r="E70" s="39"/>
    </row>
    <row r="71" spans="1:5" ht="12.75">
      <c r="A71" s="38"/>
      <c r="B71" s="32" t="s">
        <v>18</v>
      </c>
      <c r="C71" s="29"/>
      <c r="D71" s="30"/>
      <c r="E71" s="39"/>
    </row>
    <row r="72" spans="1:5" ht="12" customHeight="1" thickBot="1">
      <c r="A72" s="42"/>
      <c r="B72" s="43"/>
      <c r="C72" s="43"/>
      <c r="D72" s="43"/>
      <c r="E72" s="44"/>
    </row>
    <row r="73" spans="1:5" ht="12" customHeight="1" thickTop="1">
      <c r="A73" s="35"/>
      <c r="B73" s="36"/>
      <c r="C73" s="36"/>
      <c r="D73" s="36"/>
      <c r="E73" s="37"/>
    </row>
    <row r="74" spans="1:5" ht="21" customHeight="1">
      <c r="A74" s="38"/>
      <c r="B74" s="34" t="str">
        <f>$G$2</f>
        <v>Section 2</v>
      </c>
      <c r="D74" s="47" t="s">
        <v>54</v>
      </c>
      <c r="E74" s="39"/>
    </row>
    <row r="75" spans="1:5" ht="12.75">
      <c r="A75" s="38"/>
      <c r="E75" s="39"/>
    </row>
    <row r="76" spans="1:5" ht="12.75">
      <c r="A76" s="38"/>
      <c r="C76" s="40" t="s">
        <v>17</v>
      </c>
      <c r="D76" s="40" t="s">
        <v>4</v>
      </c>
      <c r="E76" s="39"/>
    </row>
    <row r="77" spans="1:5" ht="21" customHeight="1">
      <c r="A77" s="38"/>
      <c r="B77" s="33" t="str">
        <f>$G$4</f>
        <v>Peter DeGroot</v>
      </c>
      <c r="C77" s="28"/>
      <c r="D77" s="28"/>
      <c r="E77" s="39"/>
    </row>
    <row r="78" spans="1:5" ht="12.75">
      <c r="A78" s="38"/>
      <c r="B78" s="41" t="s">
        <v>16</v>
      </c>
      <c r="E78" s="39"/>
    </row>
    <row r="79" spans="1:5" ht="21" customHeight="1">
      <c r="A79" s="38"/>
      <c r="B79" s="33" t="str">
        <f>$G$7</f>
        <v>Peter Gormley</v>
      </c>
      <c r="C79" s="28"/>
      <c r="D79" s="28"/>
      <c r="E79" s="39"/>
    </row>
    <row r="80" spans="1:7" ht="7.5" customHeight="1">
      <c r="A80" s="38"/>
      <c r="E80" s="39"/>
      <c r="G80" s="72" t="e">
        <f>'7 Players'!#REF!</f>
        <v>#REF!</v>
      </c>
    </row>
    <row r="81" spans="1:7" ht="12.75">
      <c r="A81" s="38"/>
      <c r="B81" s="46" t="s">
        <v>30</v>
      </c>
      <c r="C81" s="172" t="str">
        <f>$G$3</f>
        <v>Wayne Carey</v>
      </c>
      <c r="D81" s="172"/>
      <c r="E81" s="39"/>
      <c r="G81" s="72" t="e">
        <f>'7 Players'!#REF!</f>
        <v>#REF!</v>
      </c>
    </row>
    <row r="82" spans="1:5" ht="12.75">
      <c r="A82" s="38"/>
      <c r="E82" s="39"/>
    </row>
    <row r="83" spans="1:5" ht="12.75">
      <c r="A83" s="38"/>
      <c r="B83" s="32" t="s">
        <v>18</v>
      </c>
      <c r="C83" s="29"/>
      <c r="D83" s="30"/>
      <c r="E83" s="39"/>
    </row>
    <row r="84" spans="1:5" ht="12" customHeight="1" thickBot="1">
      <c r="A84" s="42"/>
      <c r="B84" s="43"/>
      <c r="C84" s="43"/>
      <c r="D84" s="43"/>
      <c r="E84" s="44"/>
    </row>
    <row r="85" ht="12" customHeight="1" thickTop="1"/>
    <row r="86" spans="2:4" ht="21" customHeight="1">
      <c r="B86" s="129"/>
      <c r="D86" s="130"/>
    </row>
    <row r="88" spans="3:4" ht="12.75">
      <c r="C88" s="40"/>
      <c r="D88" s="40"/>
    </row>
    <row r="89" ht="21" customHeight="1">
      <c r="B89" s="72"/>
    </row>
    <row r="90" ht="12.75">
      <c r="B90" s="41"/>
    </row>
    <row r="91" ht="21" customHeight="1">
      <c r="B91" s="72"/>
    </row>
    <row r="92" ht="7.5" customHeight="1">
      <c r="G92" s="72"/>
    </row>
    <row r="93" spans="2:7" ht="12.75">
      <c r="B93" s="46"/>
      <c r="C93" s="172"/>
      <c r="D93" s="172"/>
      <c r="G93" s="72"/>
    </row>
    <row r="95" ht="12.75">
      <c r="B95" s="131"/>
    </row>
    <row r="96" ht="12" customHeight="1" thickBot="1"/>
    <row r="97" spans="1:5" ht="12" customHeight="1" thickTop="1">
      <c r="A97" s="35"/>
      <c r="B97" s="36"/>
      <c r="C97" s="36"/>
      <c r="D97" s="36"/>
      <c r="E97" s="37"/>
    </row>
    <row r="98" spans="1:5" ht="21" customHeight="1">
      <c r="A98" s="38"/>
      <c r="B98" s="34" t="str">
        <f>$G$2</f>
        <v>Section 2</v>
      </c>
      <c r="D98" s="47" t="s">
        <v>49</v>
      </c>
      <c r="E98" s="39"/>
    </row>
    <row r="99" spans="1:5" ht="12.75">
      <c r="A99" s="38"/>
      <c r="E99" s="39"/>
    </row>
    <row r="100" spans="1:5" ht="12.75">
      <c r="A100" s="38"/>
      <c r="C100" s="40" t="s">
        <v>17</v>
      </c>
      <c r="D100" s="40" t="s">
        <v>4</v>
      </c>
      <c r="E100" s="39"/>
    </row>
    <row r="101" spans="1:5" ht="21" customHeight="1">
      <c r="A101" s="38"/>
      <c r="B101" s="33" t="str">
        <f>$G$5</f>
        <v>Russ Delahunty</v>
      </c>
      <c r="C101" s="28"/>
      <c r="D101" s="28"/>
      <c r="E101" s="39"/>
    </row>
    <row r="102" spans="1:5" ht="12.75">
      <c r="A102" s="38"/>
      <c r="B102" s="41" t="s">
        <v>16</v>
      </c>
      <c r="E102" s="39"/>
    </row>
    <row r="103" spans="1:5" ht="21" customHeight="1">
      <c r="A103" s="38"/>
      <c r="B103" s="33" t="str">
        <f>$G$7</f>
        <v>Peter Gormley</v>
      </c>
      <c r="C103" s="28"/>
      <c r="D103" s="28"/>
      <c r="E103" s="39"/>
    </row>
    <row r="104" spans="1:7" ht="7.5" customHeight="1">
      <c r="A104" s="38"/>
      <c r="E104" s="39"/>
      <c r="G104" s="72" t="e">
        <f>'7 Players'!#REF!</f>
        <v>#REF!</v>
      </c>
    </row>
    <row r="105" spans="1:7" ht="12.75">
      <c r="A105" s="38"/>
      <c r="B105" s="46" t="s">
        <v>30</v>
      </c>
      <c r="C105" s="172" t="str">
        <f>$G$4</f>
        <v>Peter DeGroot</v>
      </c>
      <c r="D105" s="172"/>
      <c r="E105" s="39"/>
      <c r="G105" s="72" t="e">
        <f>'7 Players'!#REF!</f>
        <v>#REF!</v>
      </c>
    </row>
    <row r="106" spans="1:5" ht="12.75">
      <c r="A106" s="38"/>
      <c r="E106" s="39"/>
    </row>
    <row r="107" spans="1:5" ht="12.75">
      <c r="A107" s="38"/>
      <c r="B107" s="32" t="s">
        <v>18</v>
      </c>
      <c r="C107" s="29"/>
      <c r="D107" s="30"/>
      <c r="E107" s="39"/>
    </row>
    <row r="108" spans="1:5" ht="12" customHeight="1" thickBot="1">
      <c r="A108" s="42"/>
      <c r="B108" s="43"/>
      <c r="C108" s="43"/>
      <c r="D108" s="43"/>
      <c r="E108" s="44"/>
    </row>
    <row r="109" spans="1:5" ht="12" customHeight="1" thickTop="1">
      <c r="A109" s="35"/>
      <c r="B109" s="36"/>
      <c r="C109" s="36"/>
      <c r="D109" s="36"/>
      <c r="E109" s="37"/>
    </row>
    <row r="110" spans="1:5" ht="21" customHeight="1">
      <c r="A110" s="38"/>
      <c r="B110" s="34" t="str">
        <f>$G$2</f>
        <v>Section 2</v>
      </c>
      <c r="D110" s="47" t="s">
        <v>52</v>
      </c>
      <c r="E110" s="39"/>
    </row>
    <row r="111" spans="1:5" ht="12.75">
      <c r="A111" s="38"/>
      <c r="E111" s="39"/>
    </row>
    <row r="112" spans="1:5" ht="12.75">
      <c r="A112" s="38"/>
      <c r="C112" s="40" t="s">
        <v>17</v>
      </c>
      <c r="D112" s="40" t="s">
        <v>4</v>
      </c>
      <c r="E112" s="39"/>
    </row>
    <row r="113" spans="1:5" ht="21" customHeight="1">
      <c r="A113" s="38"/>
      <c r="B113" s="33" t="str">
        <f>$G$6</f>
        <v>Paul Wereta</v>
      </c>
      <c r="C113" s="28"/>
      <c r="D113" s="28"/>
      <c r="E113" s="39"/>
    </row>
    <row r="114" spans="1:5" ht="12.75">
      <c r="A114" s="38"/>
      <c r="B114" s="41" t="s">
        <v>16</v>
      </c>
      <c r="E114" s="39"/>
    </row>
    <row r="115" spans="1:5" ht="21" customHeight="1">
      <c r="A115" s="38"/>
      <c r="B115" s="33" t="str">
        <f>$G$7</f>
        <v>Peter Gormley</v>
      </c>
      <c r="C115" s="28"/>
      <c r="D115" s="28"/>
      <c r="E115" s="39"/>
    </row>
    <row r="116" spans="1:7" ht="7.5" customHeight="1">
      <c r="A116" s="38"/>
      <c r="E116" s="39"/>
      <c r="G116" s="72" t="e">
        <f>'7 Players'!#REF!</f>
        <v>#REF!</v>
      </c>
    </row>
    <row r="117" spans="1:7" ht="12.75">
      <c r="A117" s="38"/>
      <c r="B117" s="46" t="s">
        <v>30</v>
      </c>
      <c r="C117" s="172" t="str">
        <f>$G$5</f>
        <v>Russ Delahunty</v>
      </c>
      <c r="D117" s="172"/>
      <c r="E117" s="39"/>
      <c r="G117" s="72" t="e">
        <f>'7 Players'!#REF!</f>
        <v>#REF!</v>
      </c>
    </row>
    <row r="118" spans="1:5" ht="12.75">
      <c r="A118" s="38"/>
      <c r="E118" s="39"/>
    </row>
    <row r="119" spans="1:5" ht="12.75">
      <c r="A119" s="38"/>
      <c r="B119" s="32" t="s">
        <v>18</v>
      </c>
      <c r="C119" s="29"/>
      <c r="D119" s="30"/>
      <c r="E119" s="39"/>
    </row>
    <row r="120" spans="1:5" ht="12" customHeight="1" thickBot="1">
      <c r="A120" s="42"/>
      <c r="B120" s="43"/>
      <c r="C120" s="43"/>
      <c r="D120" s="43"/>
      <c r="E120" s="44"/>
    </row>
    <row r="121" spans="1:5" ht="12" customHeight="1" thickTop="1">
      <c r="A121" s="35"/>
      <c r="B121" s="36"/>
      <c r="C121" s="36"/>
      <c r="D121" s="36"/>
      <c r="E121" s="37"/>
    </row>
    <row r="122" spans="1:5" ht="21" customHeight="1">
      <c r="A122" s="38"/>
      <c r="B122" s="34" t="str">
        <f>$G$2</f>
        <v>Section 2</v>
      </c>
      <c r="D122" s="47" t="s">
        <v>55</v>
      </c>
      <c r="E122" s="39"/>
    </row>
    <row r="123" spans="1:5" ht="12.75">
      <c r="A123" s="38"/>
      <c r="E123" s="39"/>
    </row>
    <row r="124" spans="1:5" ht="12.75">
      <c r="A124" s="38"/>
      <c r="C124" s="40" t="s">
        <v>17</v>
      </c>
      <c r="D124" s="40" t="s">
        <v>4</v>
      </c>
      <c r="E124" s="39"/>
    </row>
    <row r="125" spans="1:5" ht="21" customHeight="1">
      <c r="A125" s="38"/>
      <c r="B125" s="33" t="str">
        <f>$G$5</f>
        <v>Russ Delahunty</v>
      </c>
      <c r="C125" s="28"/>
      <c r="D125" s="28"/>
      <c r="E125" s="39"/>
    </row>
    <row r="126" spans="1:5" ht="12.75">
      <c r="A126" s="38"/>
      <c r="B126" s="41" t="s">
        <v>16</v>
      </c>
      <c r="E126" s="39"/>
    </row>
    <row r="127" spans="1:5" ht="21" customHeight="1">
      <c r="A127" s="38"/>
      <c r="B127" s="33" t="str">
        <f>$G$6</f>
        <v>Paul Wereta</v>
      </c>
      <c r="C127" s="28"/>
      <c r="D127" s="28"/>
      <c r="E127" s="39"/>
    </row>
    <row r="128" spans="1:7" ht="7.5" customHeight="1">
      <c r="A128" s="38"/>
      <c r="E128" s="39"/>
      <c r="G128" s="72" t="e">
        <f>'7 Players'!#REF!</f>
        <v>#REF!</v>
      </c>
    </row>
    <row r="129" spans="1:7" ht="12.75">
      <c r="A129" s="38"/>
      <c r="B129" s="46" t="s">
        <v>30</v>
      </c>
      <c r="C129" s="172" t="str">
        <f>$G$7</f>
        <v>Peter Gormley</v>
      </c>
      <c r="D129" s="172"/>
      <c r="E129" s="39"/>
      <c r="G129" s="72" t="e">
        <f>'7 Players'!#REF!</f>
        <v>#REF!</v>
      </c>
    </row>
    <row r="130" spans="1:5" ht="12.75">
      <c r="A130" s="38"/>
      <c r="E130" s="39"/>
    </row>
    <row r="131" spans="1:5" ht="12.75">
      <c r="A131" s="38"/>
      <c r="B131" s="32" t="s">
        <v>18</v>
      </c>
      <c r="C131" s="29"/>
      <c r="D131" s="30"/>
      <c r="E131" s="39"/>
    </row>
    <row r="132" spans="1:5" ht="12" customHeight="1" thickBot="1">
      <c r="A132" s="42"/>
      <c r="B132" s="43"/>
      <c r="C132" s="43"/>
      <c r="D132" s="43"/>
      <c r="E132" s="44"/>
    </row>
    <row r="133" ht="13.5" thickTop="1"/>
  </sheetData>
  <sheetProtection/>
  <mergeCells count="11">
    <mergeCell ref="C81:D81"/>
    <mergeCell ref="C93:D93"/>
    <mergeCell ref="C105:D105"/>
    <mergeCell ref="C117:D117"/>
    <mergeCell ref="C129:D129"/>
    <mergeCell ref="C9:D9"/>
    <mergeCell ref="C21:D21"/>
    <mergeCell ref="C33:D33"/>
    <mergeCell ref="C45:D45"/>
    <mergeCell ref="C57:D57"/>
    <mergeCell ref="C69:D69"/>
  </mergeCells>
  <printOptions horizontalCentered="1"/>
  <pageMargins left="0.7480314960629921" right="0.7480314960629921" top="1.062992125984252" bottom="0.4330708661417323" header="0.2755905511811024" footer="0.1968503937007874"/>
  <pageSetup horizontalDpi="600" verticalDpi="600" orientation="portrait" paperSize="9" r:id="rId1"/>
  <rowBreaks count="2" manualBreakCount="2">
    <brk id="48" max="255" man="1"/>
    <brk id="96" max="255" man="1"/>
  </rowBreaks>
</worksheet>
</file>

<file path=xl/worksheets/sheet7.xml><?xml version="1.0" encoding="utf-8"?>
<worksheet xmlns="http://schemas.openxmlformats.org/spreadsheetml/2006/main" xmlns:r="http://schemas.openxmlformats.org/officeDocument/2006/relationships">
  <sheetPr codeName="Sheet7"/>
  <dimension ref="A1:F23"/>
  <sheetViews>
    <sheetView showGridLines="0" showZeros="0" showOutlineSymbols="0" zoomScalePageLayoutView="0" workbookViewId="0" topLeftCell="A1">
      <selection activeCell="J6" sqref="J6"/>
    </sheetView>
  </sheetViews>
  <sheetFormatPr defaultColWidth="9.140625" defaultRowHeight="12.75"/>
  <cols>
    <col min="1" max="1" width="28.28125" style="59" bestFit="1" customWidth="1"/>
    <col min="2" max="2" width="38.57421875" style="59" customWidth="1"/>
    <col min="3" max="3" width="15.421875" style="59" bestFit="1" customWidth="1"/>
    <col min="4" max="4" width="13.421875" style="59" bestFit="1" customWidth="1"/>
    <col min="5" max="5" width="9.140625" style="59" customWidth="1"/>
    <col min="6" max="6" width="24.8515625" style="59" customWidth="1"/>
    <col min="7" max="16384" width="9.140625" style="59" customWidth="1"/>
  </cols>
  <sheetData>
    <row r="1" spans="1:2" ht="20.25">
      <c r="A1" s="57" t="s">
        <v>8</v>
      </c>
      <c r="B1" s="149" t="s">
        <v>173</v>
      </c>
    </row>
    <row r="2" spans="1:2" ht="20.25">
      <c r="A2" s="57" t="s">
        <v>9</v>
      </c>
      <c r="B2" s="58" t="s">
        <v>163</v>
      </c>
    </row>
    <row r="3" spans="1:2" ht="20.25">
      <c r="A3" s="57" t="s">
        <v>5</v>
      </c>
      <c r="B3" s="58">
        <v>10</v>
      </c>
    </row>
    <row r="4" spans="1:2" ht="20.25">
      <c r="A4" s="57" t="s">
        <v>6</v>
      </c>
      <c r="B4" s="58">
        <v>2</v>
      </c>
    </row>
    <row r="5" spans="1:2" ht="20.25">
      <c r="A5" s="57" t="s">
        <v>7</v>
      </c>
      <c r="B5" s="58">
        <v>4</v>
      </c>
    </row>
    <row r="6" spans="1:2" ht="20.25">
      <c r="A6" s="57" t="s">
        <v>10</v>
      </c>
      <c r="B6" s="58"/>
    </row>
    <row r="7" spans="1:2" ht="20.25">
      <c r="A7" s="57" t="s">
        <v>115</v>
      </c>
      <c r="B7" s="58" t="s">
        <v>148</v>
      </c>
    </row>
    <row r="8" spans="1:2" ht="20.25" hidden="1">
      <c r="A8" s="57" t="s">
        <v>114</v>
      </c>
      <c r="B8" s="58"/>
    </row>
    <row r="9" spans="1:2" ht="20.25">
      <c r="A9" s="57" t="s">
        <v>109</v>
      </c>
      <c r="B9" s="58">
        <v>60</v>
      </c>
    </row>
    <row r="10" spans="1:2" ht="20.25">
      <c r="A10" s="57" t="s">
        <v>113</v>
      </c>
      <c r="B10" s="58" t="s">
        <v>148</v>
      </c>
    </row>
    <row r="11" spans="1:3" ht="20.25">
      <c r="A11" s="57" t="s">
        <v>116</v>
      </c>
      <c r="B11" s="58">
        <v>120</v>
      </c>
      <c r="C11" s="59" t="s">
        <v>117</v>
      </c>
    </row>
    <row r="12" spans="1:2" ht="20.25">
      <c r="A12" s="82"/>
      <c r="B12" s="84"/>
    </row>
    <row r="13" spans="1:6" ht="35.25" customHeight="1">
      <c r="A13" s="82" t="s">
        <v>90</v>
      </c>
      <c r="B13" s="137"/>
      <c r="C13" s="138" t="s">
        <v>147</v>
      </c>
      <c r="D13" s="136" t="s">
        <v>110</v>
      </c>
      <c r="E13" s="139" t="s">
        <v>112</v>
      </c>
      <c r="F13" s="139" t="s">
        <v>111</v>
      </c>
    </row>
    <row r="14" spans="1:6" ht="20.25">
      <c r="A14" s="57" t="s">
        <v>15</v>
      </c>
      <c r="B14" s="74">
        <f>Section1Players</f>
        <v>5</v>
      </c>
      <c r="C14" s="133">
        <f>IF(S1Players=4,6,IF(S1Players=5,10,IF(S1Players=6,15,IF(S1Players=7,21,"Error"))))</f>
        <v>10</v>
      </c>
      <c r="D14" s="134">
        <f>IF(C14&lt;&gt;"Error",ROUND((C14*(AvgDuration/60)),1),"Error")</f>
        <v>10</v>
      </c>
      <c r="E14" s="134">
        <f>IF(SUM(COUNTIF(C14:C19,"Error"))&gt;0,"Error",ROUND((9*(AvgDuration/60)),1))</f>
        <v>9</v>
      </c>
      <c r="F14" s="135">
        <f>IF(E14&lt;&gt;"Error",D14+E14,"Error")</f>
        <v>19</v>
      </c>
    </row>
    <row r="15" spans="1:6" ht="20.25">
      <c r="A15" s="57" t="s">
        <v>91</v>
      </c>
      <c r="B15" s="74">
        <f>Section2Players</f>
        <v>5</v>
      </c>
      <c r="C15" s="133">
        <f>IF(S2Players=4,6,IF(S2Players=5,10,IF(S2Players=6,15,IF(S2Players=7,21,IF(S2Players=0,0,"Error")))))</f>
        <v>10</v>
      </c>
      <c r="D15" s="134">
        <f>IF(C15&lt;&gt;"Error",ROUND((C15*(AvgDuration/60)),1),0)</f>
        <v>10</v>
      </c>
      <c r="E15" s="136"/>
      <c r="F15" s="136"/>
    </row>
    <row r="16" spans="1:6" ht="20.25">
      <c r="A16" s="57" t="s">
        <v>92</v>
      </c>
      <c r="B16" s="74">
        <f>Section3Players</f>
        <v>0</v>
      </c>
      <c r="C16" s="133">
        <f>IF(S3Players=4,6,IF(S3Players=5,10,IF(S3Players=6,15,IF(S3Players=7,21,IF(S3Players=0,0,"Error")))))</f>
        <v>0</v>
      </c>
      <c r="D16" s="134">
        <f>IF(C16&lt;&gt;"Error",ROUND((C16*(AvgDuration/60)),1),0)</f>
        <v>0</v>
      </c>
      <c r="E16" s="136"/>
      <c r="F16" s="136"/>
    </row>
    <row r="17" spans="1:6" ht="20.25">
      <c r="A17" s="57" t="s">
        <v>93</v>
      </c>
      <c r="B17" s="74">
        <f>Section4Players</f>
        <v>0</v>
      </c>
      <c r="C17" s="133">
        <f>IF(S4Players=4,6,IF(S4Players=5,10,IF(S4Players=6,15,IF(S4Players=7,21,IF(S4Players=0,0,"Error")))))</f>
        <v>0</v>
      </c>
      <c r="D17" s="134">
        <f>IF(C17&lt;&gt;"Error",ROUND((C17*(AvgDuration/60)),1),0)</f>
        <v>0</v>
      </c>
      <c r="E17" s="136"/>
      <c r="F17" s="136"/>
    </row>
    <row r="18" spans="1:6" ht="20.25">
      <c r="A18" s="57" t="s">
        <v>94</v>
      </c>
      <c r="B18" s="74">
        <f>Section5Players</f>
        <v>0</v>
      </c>
      <c r="C18" s="133">
        <f>IF(S5Players=4,6,IF(S5Players=5,10,IF(S5Players=6,15,IF(S5Players=7,21,IF(S5Players=0,0,"Error")))))</f>
        <v>0</v>
      </c>
      <c r="D18" s="134">
        <f>IF(C18&lt;&gt;"Error",ROUND((C18*(AvgDuration/60)),1),0)</f>
        <v>0</v>
      </c>
      <c r="E18" s="136"/>
      <c r="F18" s="136"/>
    </row>
    <row r="19" spans="1:6" ht="20.25">
      <c r="A19" s="57" t="s">
        <v>95</v>
      </c>
      <c r="B19" s="74">
        <f>Section6Players</f>
        <v>0</v>
      </c>
      <c r="C19" s="133">
        <f>IF(S6Players=4,6,IF(S6Players=5,10,IF(S6Players=6,15,IF(S6Players=7,21,IF(S6Players=0,0,"Error")))))</f>
        <v>0</v>
      </c>
      <c r="D19" s="134">
        <f>IF(C19&lt;&gt;"Error",ROUND((C19*(AvgDuration/60)),1),0)</f>
        <v>0</v>
      </c>
      <c r="E19" s="136"/>
      <c r="F19" s="136"/>
    </row>
    <row r="20" spans="1:6" ht="20.25">
      <c r="A20" s="57" t="s">
        <v>144</v>
      </c>
      <c r="B20" s="74">
        <f>Section7Players</f>
        <v>0</v>
      </c>
      <c r="C20" s="133">
        <f>IF(S7Players=4,6,IF(S7Players=5,10,IF(S7Players=6,15,IF(S7Players=7,21,IF(S7Players=0,0,"Error")))))</f>
        <v>0</v>
      </c>
      <c r="D20" s="134">
        <f>IF(C20&lt;&gt;"Error",ROUND((C20*(AvgDuration/60)),1),0)</f>
        <v>0</v>
      </c>
      <c r="E20" s="136"/>
      <c r="F20" s="136"/>
    </row>
    <row r="21" spans="1:6" ht="20.25">
      <c r="A21" s="57" t="s">
        <v>145</v>
      </c>
      <c r="B21" s="74">
        <f>Section8Players</f>
        <v>0</v>
      </c>
      <c r="C21" s="133">
        <f>IF(S8Players=4,6,IF(S8Players=5,10,IF(S8Players=6,15,IF(S8Players=7,21,IF(S8Players=0,0,"Error")))))</f>
        <v>0</v>
      </c>
      <c r="D21" s="134">
        <f>IF(C21&lt;&gt;"Error",ROUND((C21*(AvgDuration/60)),1),0)</f>
        <v>0</v>
      </c>
      <c r="E21" s="136"/>
      <c r="F21" s="136"/>
    </row>
    <row r="22" spans="2:6" ht="20.25">
      <c r="B22" s="140" t="s">
        <v>146</v>
      </c>
      <c r="C22" s="133" t="e">
        <f>IF(SUM(COUNTIF(C14:C19,"Error"))&gt;0,"Error",SUM(C14:C21)/NoTables)</f>
        <v>#DIV/0!</v>
      </c>
      <c r="D22" s="134" t="e">
        <f>IF(C22&lt;&gt;"Error",((C22)*(AvgDuration/60)),"Error")</f>
        <v>#DIV/0!</v>
      </c>
      <c r="E22" s="134" t="e">
        <f>IF(D22&lt;&gt;"Error",ROUND((9*(AvgDuration/60)),1),"Error")</f>
        <v>#DIV/0!</v>
      </c>
      <c r="F22" s="135" t="e">
        <f>IF(E22&lt;&gt;"Error",D22+E22,"Error")</f>
        <v>#DIV/0!</v>
      </c>
    </row>
    <row r="23" ht="20.25">
      <c r="B23" s="132"/>
    </row>
  </sheetData>
  <sheetProtection/>
  <conditionalFormatting sqref="A18:D18">
    <cfRule type="expression" priority="1" dxfId="39" stopIfTrue="1">
      <formula>$B$4&lt;5</formula>
    </cfRule>
  </conditionalFormatting>
  <conditionalFormatting sqref="A17:D17">
    <cfRule type="expression" priority="2" dxfId="39" stopIfTrue="1">
      <formula>$B$4&lt;4</formula>
    </cfRule>
  </conditionalFormatting>
  <conditionalFormatting sqref="A16:D16">
    <cfRule type="expression" priority="3" dxfId="39" stopIfTrue="1">
      <formula>$B$4&lt;3</formula>
    </cfRule>
  </conditionalFormatting>
  <conditionalFormatting sqref="A15:D15">
    <cfRule type="expression" priority="4" dxfId="39" stopIfTrue="1">
      <formula>$B$4&lt;2</formula>
    </cfRule>
  </conditionalFormatting>
  <conditionalFormatting sqref="A14:F14 B22:F22">
    <cfRule type="expression" priority="5" dxfId="39" stopIfTrue="1">
      <formula>$B$4&lt;1</formula>
    </cfRule>
  </conditionalFormatting>
  <conditionalFormatting sqref="A19:D19">
    <cfRule type="expression" priority="6" dxfId="39" stopIfTrue="1">
      <formula>$B$4&lt;6</formula>
    </cfRule>
  </conditionalFormatting>
  <conditionalFormatting sqref="A20:D20">
    <cfRule type="expression" priority="7" dxfId="39" stopIfTrue="1">
      <formula>$B$4&lt;7</formula>
    </cfRule>
  </conditionalFormatting>
  <conditionalFormatting sqref="A21:D21">
    <cfRule type="expression" priority="8" dxfId="39" stopIfTrue="1">
      <formula>$B$4&lt;8</formula>
    </cfRule>
  </conditionalFormatting>
  <printOptions/>
  <pageMargins left="0.75" right="0.75" top="1" bottom="1" header="0.5" footer="0.5"/>
  <pageSetup horizontalDpi="300" verticalDpi="300" orientation="portrait" paperSize="9" r:id="rId2"/>
  <legacyDrawing r:id="rId1"/>
</worksheet>
</file>

<file path=xl/worksheets/sheet8.xml><?xml version="1.0" encoding="utf-8"?>
<worksheet xmlns="http://schemas.openxmlformats.org/spreadsheetml/2006/main" xmlns:r="http://schemas.openxmlformats.org/officeDocument/2006/relationships">
  <sheetPr codeName="Sheet19"/>
  <dimension ref="A1:L435"/>
  <sheetViews>
    <sheetView zoomScalePageLayoutView="0" workbookViewId="0" topLeftCell="A1">
      <selection activeCell="B1" sqref="B1"/>
    </sheetView>
  </sheetViews>
  <sheetFormatPr defaultColWidth="9.140625" defaultRowHeight="12.75"/>
  <cols>
    <col min="1" max="6" width="9.140625" style="11" customWidth="1"/>
    <col min="7" max="7" width="13.421875" style="11" bestFit="1" customWidth="1"/>
    <col min="8" max="12" width="9.140625" style="11" customWidth="1"/>
  </cols>
  <sheetData>
    <row r="1" spans="1:8" ht="12.75">
      <c r="A1" s="11" t="s">
        <v>22</v>
      </c>
      <c r="B1" s="11">
        <f>MAX($B$6:$B$111)</f>
        <v>0</v>
      </c>
      <c r="D1" s="11" t="s">
        <v>25</v>
      </c>
      <c r="E1" s="11">
        <f>COUNTIF($B$6:$B$111,$B$1)</f>
        <v>0</v>
      </c>
      <c r="G1" s="11" t="s">
        <v>29</v>
      </c>
      <c r="H1" s="11">
        <f>COUNTA(#REF!)</f>
        <v>1</v>
      </c>
    </row>
    <row r="2" spans="1:8" ht="12.75">
      <c r="A2" s="11" t="s">
        <v>23</v>
      </c>
      <c r="B2" s="11">
        <f>MAX($C$6:$C$111)</f>
        <v>0</v>
      </c>
      <c r="D2" s="11" t="s">
        <v>26</v>
      </c>
      <c r="E2" s="11">
        <f>COUNTIF($C$6:$C$111,$B$2)</f>
        <v>0</v>
      </c>
      <c r="G2" s="11" t="s">
        <v>37</v>
      </c>
      <c r="H2" s="11">
        <f>SUM($K$6:$K$111)</f>
        <v>0</v>
      </c>
    </row>
    <row r="3" spans="1:8" ht="12.75">
      <c r="A3" s="11" t="s">
        <v>24</v>
      </c>
      <c r="B3" s="11">
        <f>MAX($D$6:$D$111)</f>
        <v>0</v>
      </c>
      <c r="D3" s="11" t="s">
        <v>27</v>
      </c>
      <c r="E3" s="11">
        <f>COUNTIF($D$6:$D$111,$B$3)</f>
        <v>0</v>
      </c>
      <c r="G3" s="11" t="s">
        <v>38</v>
      </c>
      <c r="H3" s="11">
        <f>COUNTIF($J$6:$J$111,1)</f>
        <v>0</v>
      </c>
    </row>
    <row r="5" spans="1:11" ht="12.75">
      <c r="A5" s="11" t="s">
        <v>19</v>
      </c>
      <c r="B5" s="11" t="s">
        <v>1</v>
      </c>
      <c r="C5" s="11" t="s">
        <v>20</v>
      </c>
      <c r="D5" s="11" t="s">
        <v>21</v>
      </c>
      <c r="E5" s="11" t="s">
        <v>28</v>
      </c>
      <c r="G5" s="11" t="s">
        <v>32</v>
      </c>
      <c r="H5" s="11" t="s">
        <v>33</v>
      </c>
      <c r="I5" s="11" t="s">
        <v>34</v>
      </c>
      <c r="J5" s="11" t="s">
        <v>35</v>
      </c>
      <c r="K5" s="11" t="s">
        <v>36</v>
      </c>
    </row>
    <row r="6" spans="1:12" ht="12.75">
      <c r="A6"/>
      <c r="B6"/>
      <c r="C6"/>
      <c r="D6"/>
      <c r="E6"/>
      <c r="F6"/>
      <c r="G6"/>
      <c r="H6"/>
      <c r="I6"/>
      <c r="J6"/>
      <c r="K6"/>
      <c r="L6"/>
    </row>
    <row r="7" spans="1:12" ht="12.75">
      <c r="A7"/>
      <c r="B7"/>
      <c r="C7"/>
      <c r="D7"/>
      <c r="E7"/>
      <c r="F7"/>
      <c r="G7"/>
      <c r="H7"/>
      <c r="I7"/>
      <c r="J7"/>
      <c r="K7"/>
      <c r="L7"/>
    </row>
    <row r="8" spans="1:12" ht="12.75">
      <c r="A8"/>
      <c r="B8"/>
      <c r="C8"/>
      <c r="D8"/>
      <c r="E8"/>
      <c r="F8"/>
      <c r="G8"/>
      <c r="H8"/>
      <c r="I8"/>
      <c r="J8"/>
      <c r="K8"/>
      <c r="L8"/>
    </row>
    <row r="9" spans="1:12" ht="12.75">
      <c r="A9"/>
      <c r="B9"/>
      <c r="C9"/>
      <c r="D9"/>
      <c r="E9"/>
      <c r="F9"/>
      <c r="G9"/>
      <c r="H9"/>
      <c r="I9"/>
      <c r="J9"/>
      <c r="K9"/>
      <c r="L9"/>
    </row>
    <row r="10" spans="1:12" ht="12.75">
      <c r="A10"/>
      <c r="B10"/>
      <c r="C10"/>
      <c r="D10"/>
      <c r="E10"/>
      <c r="F10"/>
      <c r="G10"/>
      <c r="H10"/>
      <c r="I10"/>
      <c r="J10"/>
      <c r="K10"/>
      <c r="L10"/>
    </row>
    <row r="11" spans="1:12" ht="12.75">
      <c r="A11"/>
      <c r="B11"/>
      <c r="C11"/>
      <c r="D11"/>
      <c r="E11"/>
      <c r="F11"/>
      <c r="G11"/>
      <c r="H11"/>
      <c r="I11"/>
      <c r="J11"/>
      <c r="K11"/>
      <c r="L11"/>
    </row>
    <row r="12" spans="1:12" ht="12.75">
      <c r="A12"/>
      <c r="B12"/>
      <c r="C12"/>
      <c r="D12"/>
      <c r="E12"/>
      <c r="F12"/>
      <c r="G12"/>
      <c r="H12"/>
      <c r="I12"/>
      <c r="J12"/>
      <c r="K12"/>
      <c r="L12"/>
    </row>
    <row r="13" spans="1:12" ht="12.75">
      <c r="A13"/>
      <c r="B13"/>
      <c r="C13"/>
      <c r="D13"/>
      <c r="E13"/>
      <c r="F13"/>
      <c r="G13"/>
      <c r="H13"/>
      <c r="I13"/>
      <c r="J13"/>
      <c r="K13"/>
      <c r="L13"/>
    </row>
    <row r="14" spans="1:12" ht="12.75">
      <c r="A14"/>
      <c r="B14"/>
      <c r="C14"/>
      <c r="D14"/>
      <c r="E14"/>
      <c r="F14"/>
      <c r="G14"/>
      <c r="H14"/>
      <c r="I14"/>
      <c r="J14"/>
      <c r="K14"/>
      <c r="L14"/>
    </row>
    <row r="15" spans="1:12" ht="12.75">
      <c r="A15"/>
      <c r="B15"/>
      <c r="C15"/>
      <c r="D15"/>
      <c r="E15"/>
      <c r="F15"/>
      <c r="G15"/>
      <c r="H15"/>
      <c r="I15"/>
      <c r="J15"/>
      <c r="K15"/>
      <c r="L15"/>
    </row>
    <row r="16" spans="1:12" ht="12.75">
      <c r="A16"/>
      <c r="B16"/>
      <c r="C16"/>
      <c r="D16"/>
      <c r="E16"/>
      <c r="F16"/>
      <c r="G16"/>
      <c r="H16"/>
      <c r="I16"/>
      <c r="J16"/>
      <c r="K16"/>
      <c r="L16"/>
    </row>
    <row r="17" spans="1:12" ht="12.75">
      <c r="A17"/>
      <c r="B17"/>
      <c r="C17"/>
      <c r="D17"/>
      <c r="E17"/>
      <c r="F17"/>
      <c r="G17"/>
      <c r="H17"/>
      <c r="I17"/>
      <c r="J17"/>
      <c r="K17"/>
      <c r="L17"/>
    </row>
    <row r="18" spans="1:12" ht="12.75">
      <c r="A18"/>
      <c r="B18"/>
      <c r="C18"/>
      <c r="D18"/>
      <c r="E18"/>
      <c r="F18"/>
      <c r="G18"/>
      <c r="H18"/>
      <c r="I18"/>
      <c r="J18"/>
      <c r="K18"/>
      <c r="L18"/>
    </row>
    <row r="19" spans="1:12" ht="12.75">
      <c r="A19"/>
      <c r="B19"/>
      <c r="C19"/>
      <c r="D19"/>
      <c r="E19"/>
      <c r="F19"/>
      <c r="G19"/>
      <c r="H19"/>
      <c r="I19"/>
      <c r="J19"/>
      <c r="K19"/>
      <c r="L19"/>
    </row>
    <row r="20" spans="1:12" ht="12.75">
      <c r="A20"/>
      <c r="B20"/>
      <c r="C20"/>
      <c r="D20"/>
      <c r="E20"/>
      <c r="F20"/>
      <c r="G20"/>
      <c r="H20"/>
      <c r="I20"/>
      <c r="J20"/>
      <c r="K20"/>
      <c r="L20"/>
    </row>
    <row r="21" spans="1:12" ht="12.75">
      <c r="A21"/>
      <c r="B21"/>
      <c r="C21"/>
      <c r="D21"/>
      <c r="E21"/>
      <c r="F21"/>
      <c r="G21"/>
      <c r="H21"/>
      <c r="I21"/>
      <c r="J21"/>
      <c r="K21"/>
      <c r="L21"/>
    </row>
    <row r="22" spans="1:12" ht="12.75">
      <c r="A22"/>
      <c r="B22"/>
      <c r="C22"/>
      <c r="D22"/>
      <c r="E22"/>
      <c r="F22"/>
      <c r="G22"/>
      <c r="H22"/>
      <c r="I22"/>
      <c r="J22"/>
      <c r="K22"/>
      <c r="L22"/>
    </row>
    <row r="23" spans="1:12" ht="12.75">
      <c r="A23"/>
      <c r="B23"/>
      <c r="C23"/>
      <c r="D23"/>
      <c r="E23"/>
      <c r="F23"/>
      <c r="G23"/>
      <c r="H23"/>
      <c r="I23"/>
      <c r="J23"/>
      <c r="K23"/>
      <c r="L23"/>
    </row>
    <row r="24" spans="1:12" ht="12.75">
      <c r="A24"/>
      <c r="B24"/>
      <c r="C24"/>
      <c r="D24"/>
      <c r="E24"/>
      <c r="F24"/>
      <c r="G24"/>
      <c r="H24"/>
      <c r="I24"/>
      <c r="J24"/>
      <c r="K24"/>
      <c r="L24"/>
    </row>
    <row r="25" spans="1:12" ht="12.75">
      <c r="A25"/>
      <c r="B25"/>
      <c r="C25"/>
      <c r="D25"/>
      <c r="E25"/>
      <c r="F25"/>
      <c r="G25"/>
      <c r="H25"/>
      <c r="I25"/>
      <c r="J25"/>
      <c r="K25"/>
      <c r="L25"/>
    </row>
    <row r="26" spans="1:12" ht="12.75">
      <c r="A26"/>
      <c r="B26"/>
      <c r="C26"/>
      <c r="D26"/>
      <c r="E26"/>
      <c r="F26"/>
      <c r="G26"/>
      <c r="H26"/>
      <c r="I26"/>
      <c r="J26"/>
      <c r="K26"/>
      <c r="L26"/>
    </row>
    <row r="27" spans="1:12" ht="12.75">
      <c r="A27"/>
      <c r="B27"/>
      <c r="C27"/>
      <c r="D27"/>
      <c r="E27"/>
      <c r="F27"/>
      <c r="G27"/>
      <c r="H27"/>
      <c r="I27"/>
      <c r="J27"/>
      <c r="K27"/>
      <c r="L27"/>
    </row>
    <row r="28" spans="1:12" ht="12.75">
      <c r="A28"/>
      <c r="B28"/>
      <c r="C28"/>
      <c r="D28"/>
      <c r="E28"/>
      <c r="F28"/>
      <c r="G28"/>
      <c r="H28"/>
      <c r="I28"/>
      <c r="J28"/>
      <c r="K28"/>
      <c r="L28"/>
    </row>
    <row r="29" spans="1:12" ht="12.75">
      <c r="A29"/>
      <c r="B29"/>
      <c r="C29"/>
      <c r="D29"/>
      <c r="E29"/>
      <c r="F29"/>
      <c r="G29"/>
      <c r="H29"/>
      <c r="I29"/>
      <c r="J29"/>
      <c r="K29"/>
      <c r="L29"/>
    </row>
    <row r="30" spans="1:12" ht="12.75">
      <c r="A30"/>
      <c r="B30"/>
      <c r="C30"/>
      <c r="D30"/>
      <c r="E30"/>
      <c r="F30"/>
      <c r="G30"/>
      <c r="H30"/>
      <c r="I30"/>
      <c r="J30"/>
      <c r="K30"/>
      <c r="L30"/>
    </row>
    <row r="31" spans="1:12" ht="12.75">
      <c r="A31"/>
      <c r="B31"/>
      <c r="C31"/>
      <c r="D31"/>
      <c r="E31"/>
      <c r="F31"/>
      <c r="G31"/>
      <c r="H31"/>
      <c r="I31"/>
      <c r="J31"/>
      <c r="K31"/>
      <c r="L31"/>
    </row>
    <row r="32" spans="1:12" ht="12.75">
      <c r="A32"/>
      <c r="B32"/>
      <c r="C32"/>
      <c r="D32"/>
      <c r="E32"/>
      <c r="F32"/>
      <c r="G32"/>
      <c r="H32"/>
      <c r="I32"/>
      <c r="J32"/>
      <c r="K32"/>
      <c r="L32"/>
    </row>
    <row r="33" spans="1:12" ht="12.75">
      <c r="A33"/>
      <c r="B33"/>
      <c r="C33"/>
      <c r="D33"/>
      <c r="E33"/>
      <c r="F33"/>
      <c r="G33"/>
      <c r="H33"/>
      <c r="I33"/>
      <c r="J33"/>
      <c r="K33"/>
      <c r="L33"/>
    </row>
    <row r="34" spans="1:12" ht="12.75">
      <c r="A34"/>
      <c r="B34"/>
      <c r="C34"/>
      <c r="D34"/>
      <c r="E34"/>
      <c r="F34"/>
      <c r="G34"/>
      <c r="H34"/>
      <c r="I34"/>
      <c r="J34"/>
      <c r="K34"/>
      <c r="L34"/>
    </row>
    <row r="35" spans="1:12" ht="12.75">
      <c r="A35"/>
      <c r="B35"/>
      <c r="C35"/>
      <c r="D35"/>
      <c r="E35"/>
      <c r="F35"/>
      <c r="G35"/>
      <c r="H35"/>
      <c r="I35"/>
      <c r="J35"/>
      <c r="K35"/>
      <c r="L35"/>
    </row>
    <row r="36" spans="1:12" ht="12.75">
      <c r="A36"/>
      <c r="B36"/>
      <c r="C36"/>
      <c r="D36"/>
      <c r="E36"/>
      <c r="F36"/>
      <c r="G36"/>
      <c r="H36"/>
      <c r="I36"/>
      <c r="J36"/>
      <c r="K36"/>
      <c r="L36"/>
    </row>
    <row r="37" spans="1:12" ht="12.75">
      <c r="A37"/>
      <c r="B37"/>
      <c r="C37"/>
      <c r="D37"/>
      <c r="E37"/>
      <c r="F37"/>
      <c r="G37"/>
      <c r="H37"/>
      <c r="I37"/>
      <c r="J37"/>
      <c r="K37"/>
      <c r="L37"/>
    </row>
    <row r="38" spans="1:12" ht="12.75">
      <c r="A38"/>
      <c r="B38"/>
      <c r="C38"/>
      <c r="D38"/>
      <c r="E38"/>
      <c r="F38"/>
      <c r="G38"/>
      <c r="H38"/>
      <c r="I38"/>
      <c r="J38"/>
      <c r="K38"/>
      <c r="L38"/>
    </row>
    <row r="39" spans="1:12" ht="12.75">
      <c r="A39"/>
      <c r="B39"/>
      <c r="C39"/>
      <c r="D39"/>
      <c r="E39"/>
      <c r="F39"/>
      <c r="G39"/>
      <c r="H39"/>
      <c r="I39"/>
      <c r="J39"/>
      <c r="K39"/>
      <c r="L39"/>
    </row>
    <row r="40" spans="1:12" ht="12.75">
      <c r="A40"/>
      <c r="B40"/>
      <c r="C40"/>
      <c r="D40"/>
      <c r="E40"/>
      <c r="F40"/>
      <c r="G40"/>
      <c r="H40"/>
      <c r="I40"/>
      <c r="J40"/>
      <c r="K40"/>
      <c r="L40"/>
    </row>
    <row r="41" spans="1:12" ht="12.75">
      <c r="A41"/>
      <c r="B41"/>
      <c r="C41"/>
      <c r="D41"/>
      <c r="E41"/>
      <c r="F41"/>
      <c r="G41"/>
      <c r="H41"/>
      <c r="I41"/>
      <c r="J41"/>
      <c r="K41"/>
      <c r="L41"/>
    </row>
    <row r="42" spans="1:12" ht="12.75">
      <c r="A42"/>
      <c r="B42"/>
      <c r="C42"/>
      <c r="D42"/>
      <c r="E42"/>
      <c r="F42"/>
      <c r="G42"/>
      <c r="H42"/>
      <c r="I42"/>
      <c r="J42"/>
      <c r="K42"/>
      <c r="L42"/>
    </row>
    <row r="43" spans="1:12" ht="12.75">
      <c r="A43"/>
      <c r="B43"/>
      <c r="C43"/>
      <c r="D43"/>
      <c r="E43"/>
      <c r="F43"/>
      <c r="G43"/>
      <c r="H43"/>
      <c r="I43"/>
      <c r="J43"/>
      <c r="K43"/>
      <c r="L43"/>
    </row>
    <row r="44" spans="1:12" ht="12.75">
      <c r="A44"/>
      <c r="B44"/>
      <c r="C44"/>
      <c r="D44"/>
      <c r="E44"/>
      <c r="F44"/>
      <c r="G44"/>
      <c r="H44"/>
      <c r="I44"/>
      <c r="J44"/>
      <c r="K44"/>
      <c r="L44"/>
    </row>
    <row r="45" spans="1:12" ht="12.75">
      <c r="A45"/>
      <c r="B45"/>
      <c r="C45"/>
      <c r="D45"/>
      <c r="E45"/>
      <c r="F45"/>
      <c r="G45"/>
      <c r="H45"/>
      <c r="I45"/>
      <c r="J45"/>
      <c r="K45"/>
      <c r="L45"/>
    </row>
    <row r="46" spans="1:12" ht="12.75">
      <c r="A46"/>
      <c r="B46"/>
      <c r="C46"/>
      <c r="D46"/>
      <c r="E46"/>
      <c r="F46"/>
      <c r="G46"/>
      <c r="H46"/>
      <c r="I46"/>
      <c r="J46"/>
      <c r="K46"/>
      <c r="L46"/>
    </row>
    <row r="47" spans="1:12" ht="12.75">
      <c r="A47"/>
      <c r="B47"/>
      <c r="C47"/>
      <c r="D47"/>
      <c r="E47"/>
      <c r="F47"/>
      <c r="G47"/>
      <c r="H47"/>
      <c r="I47"/>
      <c r="J47"/>
      <c r="K47"/>
      <c r="L47"/>
    </row>
    <row r="48" spans="1:12" ht="12.75">
      <c r="A48"/>
      <c r="B48"/>
      <c r="C48"/>
      <c r="D48"/>
      <c r="E48"/>
      <c r="F48"/>
      <c r="G48"/>
      <c r="H48"/>
      <c r="I48"/>
      <c r="J48"/>
      <c r="K48"/>
      <c r="L48"/>
    </row>
    <row r="49" spans="1:12" ht="12.75">
      <c r="A49"/>
      <c r="B49"/>
      <c r="C49"/>
      <c r="D49"/>
      <c r="E49"/>
      <c r="F49"/>
      <c r="G49"/>
      <c r="H49"/>
      <c r="I49"/>
      <c r="J49"/>
      <c r="K49"/>
      <c r="L49"/>
    </row>
    <row r="50" spans="1:12" ht="12.75">
      <c r="A50"/>
      <c r="B50"/>
      <c r="C50"/>
      <c r="D50"/>
      <c r="E50"/>
      <c r="F50"/>
      <c r="G50"/>
      <c r="H50"/>
      <c r="I50"/>
      <c r="J50"/>
      <c r="K50"/>
      <c r="L50"/>
    </row>
    <row r="51" spans="1:12" ht="12.75">
      <c r="A51"/>
      <c r="B51"/>
      <c r="C51"/>
      <c r="D51"/>
      <c r="E51"/>
      <c r="F51"/>
      <c r="G51"/>
      <c r="H51"/>
      <c r="I51"/>
      <c r="J51"/>
      <c r="K51"/>
      <c r="L51"/>
    </row>
    <row r="52" spans="1:12" ht="12.75">
      <c r="A52"/>
      <c r="B52"/>
      <c r="C52"/>
      <c r="D52"/>
      <c r="E52"/>
      <c r="F52"/>
      <c r="G52"/>
      <c r="H52"/>
      <c r="I52"/>
      <c r="J52"/>
      <c r="K52"/>
      <c r="L52"/>
    </row>
    <row r="53" spans="1:12" ht="12.75">
      <c r="A53"/>
      <c r="B53"/>
      <c r="C53"/>
      <c r="D53"/>
      <c r="E53"/>
      <c r="F53"/>
      <c r="G53"/>
      <c r="H53"/>
      <c r="I53"/>
      <c r="J53"/>
      <c r="K53"/>
      <c r="L53"/>
    </row>
    <row r="54" spans="1:12" ht="12.75">
      <c r="A54"/>
      <c r="B54"/>
      <c r="C54"/>
      <c r="D54"/>
      <c r="E54"/>
      <c r="F54"/>
      <c r="G54"/>
      <c r="H54"/>
      <c r="I54"/>
      <c r="J54"/>
      <c r="K54"/>
      <c r="L54"/>
    </row>
    <row r="55" spans="1:12" ht="12.75">
      <c r="A55"/>
      <c r="B55"/>
      <c r="C55"/>
      <c r="D55"/>
      <c r="E55"/>
      <c r="F55"/>
      <c r="G55"/>
      <c r="H55"/>
      <c r="I55"/>
      <c r="J55"/>
      <c r="K55"/>
      <c r="L55"/>
    </row>
    <row r="56" spans="1:12" ht="12.75">
      <c r="A56"/>
      <c r="B56"/>
      <c r="C56"/>
      <c r="D56"/>
      <c r="E56"/>
      <c r="F56"/>
      <c r="G56"/>
      <c r="H56"/>
      <c r="I56"/>
      <c r="J56"/>
      <c r="K56"/>
      <c r="L56"/>
    </row>
    <row r="57" spans="1:12" ht="12.75">
      <c r="A57"/>
      <c r="B57"/>
      <c r="C57"/>
      <c r="D57"/>
      <c r="E57"/>
      <c r="F57"/>
      <c r="G57"/>
      <c r="H57"/>
      <c r="I57"/>
      <c r="J57"/>
      <c r="K57"/>
      <c r="L57"/>
    </row>
    <row r="58" spans="1:12" ht="12.75">
      <c r="A58"/>
      <c r="B58"/>
      <c r="C58"/>
      <c r="D58"/>
      <c r="E58"/>
      <c r="F58"/>
      <c r="G58"/>
      <c r="H58"/>
      <c r="I58"/>
      <c r="J58"/>
      <c r="K58"/>
      <c r="L58"/>
    </row>
    <row r="59" spans="1:12" ht="12.75">
      <c r="A59"/>
      <c r="B59"/>
      <c r="C59"/>
      <c r="D59"/>
      <c r="E59"/>
      <c r="F59"/>
      <c r="G59"/>
      <c r="H59"/>
      <c r="I59"/>
      <c r="J59"/>
      <c r="K59"/>
      <c r="L59"/>
    </row>
    <row r="60" spans="1:12" ht="12.75">
      <c r="A60"/>
      <c r="B60"/>
      <c r="C60"/>
      <c r="D60"/>
      <c r="E60"/>
      <c r="F60"/>
      <c r="G60"/>
      <c r="H60"/>
      <c r="I60"/>
      <c r="J60"/>
      <c r="K60"/>
      <c r="L60"/>
    </row>
    <row r="61" spans="1:12" ht="12.75">
      <c r="A61"/>
      <c r="B61"/>
      <c r="C61"/>
      <c r="D61"/>
      <c r="E61"/>
      <c r="F61"/>
      <c r="G61"/>
      <c r="H61"/>
      <c r="I61"/>
      <c r="J61"/>
      <c r="K61"/>
      <c r="L61"/>
    </row>
    <row r="62" spans="1:12" ht="12.75">
      <c r="A62"/>
      <c r="B62"/>
      <c r="C62"/>
      <c r="D62"/>
      <c r="E62"/>
      <c r="F62"/>
      <c r="G62"/>
      <c r="H62"/>
      <c r="I62"/>
      <c r="J62"/>
      <c r="K62"/>
      <c r="L62"/>
    </row>
    <row r="63" spans="1:12" ht="12.75">
      <c r="A63"/>
      <c r="B63"/>
      <c r="C63"/>
      <c r="D63"/>
      <c r="E63"/>
      <c r="F63"/>
      <c r="G63"/>
      <c r="H63"/>
      <c r="I63"/>
      <c r="J63"/>
      <c r="K63"/>
      <c r="L63"/>
    </row>
    <row r="64" spans="1:12" ht="12.75">
      <c r="A64"/>
      <c r="B64"/>
      <c r="C64"/>
      <c r="D64"/>
      <c r="E64"/>
      <c r="F64"/>
      <c r="G64"/>
      <c r="H64"/>
      <c r="I64"/>
      <c r="J64"/>
      <c r="K64"/>
      <c r="L64"/>
    </row>
    <row r="65" spans="1:12" ht="12.75">
      <c r="A65"/>
      <c r="B65"/>
      <c r="C65"/>
      <c r="D65"/>
      <c r="E65"/>
      <c r="F65"/>
      <c r="G65"/>
      <c r="H65"/>
      <c r="I65"/>
      <c r="J65"/>
      <c r="K65"/>
      <c r="L65"/>
    </row>
    <row r="66" spans="1:12" ht="12.75">
      <c r="A66"/>
      <c r="B66"/>
      <c r="C66"/>
      <c r="D66"/>
      <c r="E66"/>
      <c r="F66"/>
      <c r="G66"/>
      <c r="H66"/>
      <c r="I66"/>
      <c r="J66"/>
      <c r="K66"/>
      <c r="L66"/>
    </row>
    <row r="67" spans="1:12" ht="12.75">
      <c r="A67"/>
      <c r="B67"/>
      <c r="C67"/>
      <c r="D67"/>
      <c r="E67"/>
      <c r="F67"/>
      <c r="G67"/>
      <c r="H67"/>
      <c r="I67"/>
      <c r="J67"/>
      <c r="K67"/>
      <c r="L67"/>
    </row>
    <row r="68" spans="1:12" ht="12.75">
      <c r="A68"/>
      <c r="B68"/>
      <c r="C68"/>
      <c r="D68"/>
      <c r="E68"/>
      <c r="F68"/>
      <c r="G68"/>
      <c r="H68"/>
      <c r="I68"/>
      <c r="J68"/>
      <c r="K68"/>
      <c r="L68"/>
    </row>
    <row r="69" spans="1:12" ht="12.75">
      <c r="A69"/>
      <c r="B69"/>
      <c r="C69"/>
      <c r="D69"/>
      <c r="E69"/>
      <c r="F69"/>
      <c r="G69"/>
      <c r="H69"/>
      <c r="I69"/>
      <c r="J69"/>
      <c r="K69"/>
      <c r="L69"/>
    </row>
    <row r="70" spans="1:12" ht="12.75">
      <c r="A70"/>
      <c r="B70"/>
      <c r="C70"/>
      <c r="D70"/>
      <c r="E70"/>
      <c r="F70"/>
      <c r="G70"/>
      <c r="H70"/>
      <c r="I70"/>
      <c r="J70"/>
      <c r="K70"/>
      <c r="L70"/>
    </row>
    <row r="71" spans="1:12" ht="12.75">
      <c r="A71"/>
      <c r="B71"/>
      <c r="C71"/>
      <c r="D71"/>
      <c r="E71"/>
      <c r="F71"/>
      <c r="G71"/>
      <c r="H71"/>
      <c r="I71"/>
      <c r="J71"/>
      <c r="K71"/>
      <c r="L71"/>
    </row>
    <row r="72" spans="1:12" ht="12.75">
      <c r="A72"/>
      <c r="B72"/>
      <c r="C72"/>
      <c r="D72"/>
      <c r="E72"/>
      <c r="F72"/>
      <c r="G72"/>
      <c r="H72"/>
      <c r="I72"/>
      <c r="J72"/>
      <c r="K72"/>
      <c r="L72"/>
    </row>
    <row r="73" spans="1:12" ht="12.75">
      <c r="A73"/>
      <c r="B73"/>
      <c r="C73"/>
      <c r="D73"/>
      <c r="E73"/>
      <c r="F73"/>
      <c r="G73"/>
      <c r="H73"/>
      <c r="I73"/>
      <c r="J73"/>
      <c r="K73"/>
      <c r="L73"/>
    </row>
    <row r="74" spans="1:12" ht="12.75">
      <c r="A74"/>
      <c r="B74"/>
      <c r="C74"/>
      <c r="D74"/>
      <c r="E74"/>
      <c r="F74"/>
      <c r="G74"/>
      <c r="H74"/>
      <c r="I74"/>
      <c r="J74"/>
      <c r="K74"/>
      <c r="L74"/>
    </row>
    <row r="75" spans="1:12" ht="12.75">
      <c r="A75"/>
      <c r="B75"/>
      <c r="C75"/>
      <c r="D75"/>
      <c r="E75"/>
      <c r="F75"/>
      <c r="G75"/>
      <c r="H75"/>
      <c r="I75"/>
      <c r="J75"/>
      <c r="K75"/>
      <c r="L75"/>
    </row>
    <row r="76" spans="1:12" ht="12.75">
      <c r="A76"/>
      <c r="B76"/>
      <c r="C76"/>
      <c r="D76"/>
      <c r="E76"/>
      <c r="F76"/>
      <c r="G76"/>
      <c r="H76"/>
      <c r="I76"/>
      <c r="J76"/>
      <c r="K76"/>
      <c r="L76"/>
    </row>
    <row r="77" spans="1:12" ht="12.75">
      <c r="A77"/>
      <c r="B77"/>
      <c r="C77"/>
      <c r="D77"/>
      <c r="E77"/>
      <c r="F77"/>
      <c r="G77"/>
      <c r="H77"/>
      <c r="I77"/>
      <c r="J77"/>
      <c r="K77"/>
      <c r="L77"/>
    </row>
    <row r="78" spans="1:12" ht="12.75">
      <c r="A78"/>
      <c r="B78"/>
      <c r="C78"/>
      <c r="D78"/>
      <c r="E78"/>
      <c r="F78"/>
      <c r="G78"/>
      <c r="H78"/>
      <c r="I78"/>
      <c r="J78"/>
      <c r="K78"/>
      <c r="L78"/>
    </row>
    <row r="79" spans="1:12" ht="12.75">
      <c r="A79"/>
      <c r="B79"/>
      <c r="C79"/>
      <c r="D79"/>
      <c r="E79"/>
      <c r="F79"/>
      <c r="G79"/>
      <c r="H79"/>
      <c r="I79"/>
      <c r="J79"/>
      <c r="K79"/>
      <c r="L79"/>
    </row>
    <row r="80" spans="1:12" ht="12.75">
      <c r="A80"/>
      <c r="B80"/>
      <c r="C80"/>
      <c r="D80"/>
      <c r="E80"/>
      <c r="F80"/>
      <c r="G80"/>
      <c r="H80"/>
      <c r="I80"/>
      <c r="J80"/>
      <c r="K80"/>
      <c r="L80"/>
    </row>
    <row r="81" spans="1:12" ht="12.75">
      <c r="A81"/>
      <c r="B81"/>
      <c r="C81"/>
      <c r="D81"/>
      <c r="E81"/>
      <c r="F81"/>
      <c r="G81"/>
      <c r="H81"/>
      <c r="I81"/>
      <c r="J81"/>
      <c r="K81"/>
      <c r="L81"/>
    </row>
    <row r="82" spans="1:12" ht="12.75">
      <c r="A82"/>
      <c r="B82"/>
      <c r="C82"/>
      <c r="D82"/>
      <c r="E82"/>
      <c r="F82"/>
      <c r="G82"/>
      <c r="H82"/>
      <c r="I82"/>
      <c r="J82"/>
      <c r="K82"/>
      <c r="L82"/>
    </row>
    <row r="83" spans="1:12" ht="12.75">
      <c r="A83"/>
      <c r="B83"/>
      <c r="C83"/>
      <c r="D83"/>
      <c r="E83"/>
      <c r="F83"/>
      <c r="G83"/>
      <c r="H83"/>
      <c r="I83"/>
      <c r="J83"/>
      <c r="K83"/>
      <c r="L83"/>
    </row>
    <row r="84" spans="1:12" ht="12.75">
      <c r="A84"/>
      <c r="B84"/>
      <c r="C84"/>
      <c r="D84"/>
      <c r="E84"/>
      <c r="F84"/>
      <c r="G84"/>
      <c r="H84"/>
      <c r="I84"/>
      <c r="J84"/>
      <c r="K84"/>
      <c r="L84"/>
    </row>
    <row r="85" spans="1:12" ht="12.75">
      <c r="A85"/>
      <c r="B85"/>
      <c r="C85"/>
      <c r="D85"/>
      <c r="E85"/>
      <c r="F85"/>
      <c r="G85"/>
      <c r="H85"/>
      <c r="I85"/>
      <c r="J85"/>
      <c r="K85"/>
      <c r="L85"/>
    </row>
    <row r="86" spans="1:12" ht="12.75">
      <c r="A86"/>
      <c r="B86"/>
      <c r="C86"/>
      <c r="D86"/>
      <c r="E86"/>
      <c r="F86"/>
      <c r="G86"/>
      <c r="H86"/>
      <c r="I86"/>
      <c r="J86"/>
      <c r="K86"/>
      <c r="L86"/>
    </row>
    <row r="87" spans="1:12" ht="12.75">
      <c r="A87"/>
      <c r="B87"/>
      <c r="C87"/>
      <c r="D87"/>
      <c r="E87"/>
      <c r="F87"/>
      <c r="G87"/>
      <c r="H87"/>
      <c r="I87"/>
      <c r="J87"/>
      <c r="K87"/>
      <c r="L87"/>
    </row>
    <row r="88" spans="1:12" ht="12.75">
      <c r="A88"/>
      <c r="B88"/>
      <c r="C88"/>
      <c r="D88"/>
      <c r="E88"/>
      <c r="F88"/>
      <c r="G88"/>
      <c r="H88"/>
      <c r="I88"/>
      <c r="J88"/>
      <c r="K88"/>
      <c r="L88"/>
    </row>
    <row r="89" spans="1:12" ht="12.75">
      <c r="A89"/>
      <c r="B89"/>
      <c r="C89"/>
      <c r="D89"/>
      <c r="E89"/>
      <c r="F89"/>
      <c r="G89"/>
      <c r="H89"/>
      <c r="I89"/>
      <c r="J89"/>
      <c r="K89"/>
      <c r="L89"/>
    </row>
    <row r="90" spans="1:12" ht="12.75">
      <c r="A90"/>
      <c r="B90"/>
      <c r="C90"/>
      <c r="D90"/>
      <c r="E90"/>
      <c r="F90"/>
      <c r="G90"/>
      <c r="H90"/>
      <c r="I90"/>
      <c r="J90"/>
      <c r="K90"/>
      <c r="L90"/>
    </row>
    <row r="91" spans="1:12" ht="12.75">
      <c r="A91"/>
      <c r="B91"/>
      <c r="C91"/>
      <c r="D91"/>
      <c r="E91"/>
      <c r="F91"/>
      <c r="G91"/>
      <c r="H91"/>
      <c r="I91"/>
      <c r="J91"/>
      <c r="K91"/>
      <c r="L91"/>
    </row>
    <row r="92" spans="1:12" ht="12.75">
      <c r="A92"/>
      <c r="B92"/>
      <c r="C92"/>
      <c r="D92"/>
      <c r="E92"/>
      <c r="F92"/>
      <c r="G92"/>
      <c r="H92"/>
      <c r="I92"/>
      <c r="J92"/>
      <c r="K92"/>
      <c r="L92"/>
    </row>
    <row r="93" spans="1:12" ht="12.75">
      <c r="A93"/>
      <c r="B93"/>
      <c r="C93"/>
      <c r="D93"/>
      <c r="E93"/>
      <c r="F93"/>
      <c r="G93"/>
      <c r="H93"/>
      <c r="I93"/>
      <c r="J93"/>
      <c r="K93"/>
      <c r="L93"/>
    </row>
    <row r="94" spans="1:12" ht="12.75">
      <c r="A94"/>
      <c r="B94"/>
      <c r="C94"/>
      <c r="D94"/>
      <c r="E94"/>
      <c r="F94"/>
      <c r="G94"/>
      <c r="H94"/>
      <c r="I94"/>
      <c r="J94"/>
      <c r="K94"/>
      <c r="L94"/>
    </row>
    <row r="95" spans="1:12" ht="12.75">
      <c r="A95"/>
      <c r="B95"/>
      <c r="C95"/>
      <c r="D95"/>
      <c r="E95"/>
      <c r="F95"/>
      <c r="G95"/>
      <c r="H95"/>
      <c r="I95"/>
      <c r="J95"/>
      <c r="K95"/>
      <c r="L95"/>
    </row>
    <row r="96" spans="1:12" ht="12.75">
      <c r="A96"/>
      <c r="B96"/>
      <c r="C96"/>
      <c r="D96"/>
      <c r="E96"/>
      <c r="F96"/>
      <c r="G96"/>
      <c r="H96"/>
      <c r="I96"/>
      <c r="J96"/>
      <c r="K96"/>
      <c r="L96"/>
    </row>
    <row r="97" spans="1:12" ht="12.75">
      <c r="A97"/>
      <c r="B97"/>
      <c r="C97"/>
      <c r="D97"/>
      <c r="E97"/>
      <c r="F97"/>
      <c r="G97"/>
      <c r="H97"/>
      <c r="I97"/>
      <c r="J97"/>
      <c r="K97"/>
      <c r="L97"/>
    </row>
    <row r="98" spans="1:12" ht="12.75">
      <c r="A98"/>
      <c r="B98"/>
      <c r="C98"/>
      <c r="D98"/>
      <c r="E98"/>
      <c r="F98"/>
      <c r="G98"/>
      <c r="H98"/>
      <c r="I98"/>
      <c r="J98"/>
      <c r="K98"/>
      <c r="L98"/>
    </row>
    <row r="99" spans="1:12" ht="12.75">
      <c r="A99"/>
      <c r="B99"/>
      <c r="C99"/>
      <c r="D99"/>
      <c r="E99"/>
      <c r="F99"/>
      <c r="G99"/>
      <c r="H99"/>
      <c r="I99"/>
      <c r="J99"/>
      <c r="K99"/>
      <c r="L99"/>
    </row>
    <row r="100" spans="1:12" ht="12.75">
      <c r="A100"/>
      <c r="B100"/>
      <c r="C100"/>
      <c r="D100"/>
      <c r="E100"/>
      <c r="F100"/>
      <c r="G100"/>
      <c r="H100"/>
      <c r="I100"/>
      <c r="J100"/>
      <c r="K100"/>
      <c r="L100"/>
    </row>
    <row r="101" spans="1:12" ht="12.75">
      <c r="A101"/>
      <c r="B101"/>
      <c r="C101"/>
      <c r="D101"/>
      <c r="E101"/>
      <c r="F101"/>
      <c r="G101"/>
      <c r="H101"/>
      <c r="I101"/>
      <c r="J101"/>
      <c r="K101"/>
      <c r="L101"/>
    </row>
    <row r="102" spans="1:12" ht="12.75">
      <c r="A102"/>
      <c r="B102"/>
      <c r="C102"/>
      <c r="D102"/>
      <c r="E102"/>
      <c r="F102"/>
      <c r="G102"/>
      <c r="H102"/>
      <c r="I102"/>
      <c r="J102"/>
      <c r="K102"/>
      <c r="L102"/>
    </row>
    <row r="103" spans="1:12" ht="12.75">
      <c r="A103"/>
      <c r="B103"/>
      <c r="C103"/>
      <c r="D103"/>
      <c r="E103"/>
      <c r="F103"/>
      <c r="G103"/>
      <c r="H103"/>
      <c r="I103"/>
      <c r="J103"/>
      <c r="K103"/>
      <c r="L103"/>
    </row>
    <row r="104" spans="1:12" ht="12.75">
      <c r="A104"/>
      <c r="B104"/>
      <c r="C104"/>
      <c r="D104"/>
      <c r="E104"/>
      <c r="F104"/>
      <c r="G104"/>
      <c r="H104"/>
      <c r="I104"/>
      <c r="J104"/>
      <c r="K104"/>
      <c r="L104"/>
    </row>
    <row r="105" spans="1:12" ht="12.75">
      <c r="A105"/>
      <c r="B105"/>
      <c r="C105"/>
      <c r="D105"/>
      <c r="E105"/>
      <c r="F105"/>
      <c r="G105"/>
      <c r="H105"/>
      <c r="I105"/>
      <c r="J105"/>
      <c r="K105"/>
      <c r="L105"/>
    </row>
    <row r="106" spans="1:12" ht="12.75">
      <c r="A106"/>
      <c r="B106"/>
      <c r="C106"/>
      <c r="D106"/>
      <c r="E106"/>
      <c r="F106"/>
      <c r="G106"/>
      <c r="H106"/>
      <c r="I106"/>
      <c r="J106"/>
      <c r="K106"/>
      <c r="L106"/>
    </row>
    <row r="107" spans="1:12" ht="12.75">
      <c r="A107"/>
      <c r="B107"/>
      <c r="C107"/>
      <c r="D107"/>
      <c r="E107"/>
      <c r="F107"/>
      <c r="G107"/>
      <c r="H107"/>
      <c r="I107"/>
      <c r="J107"/>
      <c r="K107"/>
      <c r="L107"/>
    </row>
    <row r="108" spans="1:12" ht="12.75">
      <c r="A108"/>
      <c r="B108"/>
      <c r="C108"/>
      <c r="D108"/>
      <c r="E108"/>
      <c r="F108"/>
      <c r="G108"/>
      <c r="H108"/>
      <c r="I108"/>
      <c r="J108"/>
      <c r="K108"/>
      <c r="L108"/>
    </row>
    <row r="109" spans="1:12" ht="12.75">
      <c r="A109"/>
      <c r="B109"/>
      <c r="C109"/>
      <c r="D109"/>
      <c r="E109"/>
      <c r="F109"/>
      <c r="G109"/>
      <c r="H109"/>
      <c r="I109"/>
      <c r="J109"/>
      <c r="K109"/>
      <c r="L109"/>
    </row>
    <row r="110" spans="1:12" ht="12.75">
      <c r="A110"/>
      <c r="B110"/>
      <c r="C110"/>
      <c r="D110"/>
      <c r="E110"/>
      <c r="F110"/>
      <c r="G110"/>
      <c r="H110"/>
      <c r="I110"/>
      <c r="J110"/>
      <c r="K110"/>
      <c r="L110"/>
    </row>
    <row r="111" spans="1:12" ht="12.75">
      <c r="A111"/>
      <c r="B111"/>
      <c r="C111"/>
      <c r="D111"/>
      <c r="E111"/>
      <c r="F111"/>
      <c r="G111"/>
      <c r="H111"/>
      <c r="I111"/>
      <c r="J111"/>
      <c r="K111"/>
      <c r="L111"/>
    </row>
    <row r="112" spans="1:12" ht="12.75">
      <c r="A112"/>
      <c r="B112"/>
      <c r="C112"/>
      <c r="D112"/>
      <c r="E112"/>
      <c r="F112"/>
      <c r="G112"/>
      <c r="H112"/>
      <c r="I112"/>
      <c r="J112"/>
      <c r="K112"/>
      <c r="L112"/>
    </row>
    <row r="113" spans="1:12" ht="12.75">
      <c r="A113"/>
      <c r="B113"/>
      <c r="C113"/>
      <c r="D113"/>
      <c r="E113"/>
      <c r="F113"/>
      <c r="G113"/>
      <c r="H113"/>
      <c r="I113"/>
      <c r="J113"/>
      <c r="K113"/>
      <c r="L113"/>
    </row>
    <row r="114" spans="1:12" ht="12.75">
      <c r="A114"/>
      <c r="B114"/>
      <c r="C114"/>
      <c r="D114"/>
      <c r="E114"/>
      <c r="F114"/>
      <c r="G114"/>
      <c r="H114"/>
      <c r="I114"/>
      <c r="J114"/>
      <c r="K114"/>
      <c r="L114"/>
    </row>
    <row r="115" spans="1:12" ht="12.75">
      <c r="A115"/>
      <c r="B115"/>
      <c r="C115"/>
      <c r="D115"/>
      <c r="E115"/>
      <c r="F115"/>
      <c r="G115"/>
      <c r="H115"/>
      <c r="I115"/>
      <c r="J115"/>
      <c r="K115"/>
      <c r="L115"/>
    </row>
    <row r="116" spans="1:12" ht="12.75">
      <c r="A116"/>
      <c r="B116"/>
      <c r="C116"/>
      <c r="D116"/>
      <c r="E116"/>
      <c r="F116"/>
      <c r="G116"/>
      <c r="H116"/>
      <c r="I116"/>
      <c r="J116"/>
      <c r="K116"/>
      <c r="L116"/>
    </row>
    <row r="117" spans="1:12" ht="12.75">
      <c r="A117"/>
      <c r="B117"/>
      <c r="C117"/>
      <c r="D117"/>
      <c r="E117"/>
      <c r="F117"/>
      <c r="G117"/>
      <c r="H117"/>
      <c r="I117"/>
      <c r="J117"/>
      <c r="K117"/>
      <c r="L117"/>
    </row>
    <row r="118" spans="1:12" ht="12.75">
      <c r="A118"/>
      <c r="B118"/>
      <c r="C118"/>
      <c r="D118"/>
      <c r="E118"/>
      <c r="F118"/>
      <c r="G118"/>
      <c r="H118"/>
      <c r="I118"/>
      <c r="J118"/>
      <c r="K118"/>
      <c r="L118"/>
    </row>
    <row r="119" spans="1:12" ht="12.75">
      <c r="A119"/>
      <c r="B119"/>
      <c r="C119"/>
      <c r="D119"/>
      <c r="E119"/>
      <c r="F119"/>
      <c r="G119"/>
      <c r="H119"/>
      <c r="I119"/>
      <c r="J119"/>
      <c r="K119"/>
      <c r="L119"/>
    </row>
    <row r="120" spans="1:12" ht="12.75">
      <c r="A120"/>
      <c r="B120"/>
      <c r="C120"/>
      <c r="D120"/>
      <c r="E120"/>
      <c r="F120"/>
      <c r="G120"/>
      <c r="H120"/>
      <c r="I120"/>
      <c r="J120"/>
      <c r="K120"/>
      <c r="L120"/>
    </row>
    <row r="121" spans="1:12" ht="12.75">
      <c r="A121"/>
      <c r="B121"/>
      <c r="C121"/>
      <c r="D121"/>
      <c r="E121"/>
      <c r="F121"/>
      <c r="G121"/>
      <c r="H121"/>
      <c r="I121"/>
      <c r="J121"/>
      <c r="K121"/>
      <c r="L121"/>
    </row>
    <row r="122" spans="1:12" ht="12.75">
      <c r="A122"/>
      <c r="B122"/>
      <c r="C122"/>
      <c r="D122"/>
      <c r="E122"/>
      <c r="F122"/>
      <c r="G122"/>
      <c r="H122"/>
      <c r="I122"/>
      <c r="J122"/>
      <c r="K122"/>
      <c r="L122"/>
    </row>
    <row r="123" spans="1:12" ht="12.75">
      <c r="A123"/>
      <c r="B123"/>
      <c r="C123"/>
      <c r="D123"/>
      <c r="E123"/>
      <c r="F123"/>
      <c r="G123"/>
      <c r="H123"/>
      <c r="I123"/>
      <c r="J123"/>
      <c r="K123"/>
      <c r="L123"/>
    </row>
    <row r="124" spans="1:12" ht="12.75">
      <c r="A124"/>
      <c r="B124"/>
      <c r="C124"/>
      <c r="D124"/>
      <c r="E124"/>
      <c r="F124"/>
      <c r="G124"/>
      <c r="H124"/>
      <c r="I124"/>
      <c r="J124"/>
      <c r="K124"/>
      <c r="L124"/>
    </row>
    <row r="125" spans="1:12" ht="12.75">
      <c r="A125"/>
      <c r="B125"/>
      <c r="C125"/>
      <c r="D125"/>
      <c r="E125"/>
      <c r="F125"/>
      <c r="G125"/>
      <c r="H125"/>
      <c r="I125"/>
      <c r="J125"/>
      <c r="K125"/>
      <c r="L125"/>
    </row>
    <row r="126" spans="1:12" ht="12.75">
      <c r="A126"/>
      <c r="B126"/>
      <c r="C126"/>
      <c r="D126"/>
      <c r="E126"/>
      <c r="F126"/>
      <c r="G126"/>
      <c r="H126"/>
      <c r="I126"/>
      <c r="J126"/>
      <c r="K126"/>
      <c r="L126"/>
    </row>
    <row r="127" spans="1:12" ht="12.75">
      <c r="A127"/>
      <c r="B127"/>
      <c r="C127"/>
      <c r="D127"/>
      <c r="E127"/>
      <c r="F127"/>
      <c r="G127"/>
      <c r="H127"/>
      <c r="I127"/>
      <c r="J127"/>
      <c r="K127"/>
      <c r="L127"/>
    </row>
    <row r="128" spans="1:12" ht="12.75">
      <c r="A128"/>
      <c r="B128"/>
      <c r="C128"/>
      <c r="D128"/>
      <c r="E128"/>
      <c r="F128"/>
      <c r="G128"/>
      <c r="H128"/>
      <c r="I128"/>
      <c r="J128"/>
      <c r="K128"/>
      <c r="L128"/>
    </row>
    <row r="129" spans="1:12" ht="12.75">
      <c r="A129"/>
      <c r="B129"/>
      <c r="C129"/>
      <c r="D129"/>
      <c r="E129"/>
      <c r="F129"/>
      <c r="G129"/>
      <c r="H129"/>
      <c r="I129"/>
      <c r="J129"/>
      <c r="K129"/>
      <c r="L129"/>
    </row>
    <row r="130" spans="1:12" ht="12.75">
      <c r="A130"/>
      <c r="B130"/>
      <c r="C130"/>
      <c r="D130"/>
      <c r="E130"/>
      <c r="F130"/>
      <c r="G130"/>
      <c r="H130"/>
      <c r="I130"/>
      <c r="J130"/>
      <c r="K130"/>
      <c r="L130"/>
    </row>
    <row r="131" spans="1:12" ht="12.75">
      <c r="A131"/>
      <c r="B131"/>
      <c r="C131"/>
      <c r="D131"/>
      <c r="E131"/>
      <c r="F131"/>
      <c r="G131"/>
      <c r="H131"/>
      <c r="I131"/>
      <c r="J131"/>
      <c r="K131"/>
      <c r="L131"/>
    </row>
    <row r="132" spans="1:12" ht="12.75">
      <c r="A132"/>
      <c r="B132"/>
      <c r="C132"/>
      <c r="D132"/>
      <c r="E132"/>
      <c r="F132"/>
      <c r="G132"/>
      <c r="H132"/>
      <c r="I132"/>
      <c r="J132"/>
      <c r="K132"/>
      <c r="L132"/>
    </row>
    <row r="133" spans="1:12" ht="12.75">
      <c r="A133"/>
      <c r="B133"/>
      <c r="C133"/>
      <c r="D133"/>
      <c r="E133"/>
      <c r="F133"/>
      <c r="G133"/>
      <c r="H133"/>
      <c r="I133"/>
      <c r="J133"/>
      <c r="K133"/>
      <c r="L133"/>
    </row>
    <row r="134" spans="1:12" ht="12.75">
      <c r="A134"/>
      <c r="B134"/>
      <c r="C134"/>
      <c r="D134"/>
      <c r="E134"/>
      <c r="F134"/>
      <c r="G134"/>
      <c r="H134"/>
      <c r="I134"/>
      <c r="J134"/>
      <c r="K134"/>
      <c r="L134"/>
    </row>
    <row r="135" spans="1:12" ht="12.75">
      <c r="A135"/>
      <c r="B135"/>
      <c r="C135"/>
      <c r="D135"/>
      <c r="E135"/>
      <c r="F135"/>
      <c r="G135"/>
      <c r="H135"/>
      <c r="I135"/>
      <c r="J135"/>
      <c r="K135"/>
      <c r="L135"/>
    </row>
    <row r="136" spans="1:12" ht="12.75">
      <c r="A136"/>
      <c r="B136"/>
      <c r="C136"/>
      <c r="D136"/>
      <c r="E136"/>
      <c r="F136"/>
      <c r="G136"/>
      <c r="H136"/>
      <c r="I136"/>
      <c r="J136"/>
      <c r="K136"/>
      <c r="L136"/>
    </row>
    <row r="137" spans="1:12" ht="12.75">
      <c r="A137"/>
      <c r="B137"/>
      <c r="C137"/>
      <c r="D137"/>
      <c r="E137"/>
      <c r="F137"/>
      <c r="G137"/>
      <c r="H137"/>
      <c r="I137"/>
      <c r="J137"/>
      <c r="K137"/>
      <c r="L137"/>
    </row>
    <row r="138" spans="1:12" ht="12.75">
      <c r="A138"/>
      <c r="B138"/>
      <c r="C138"/>
      <c r="D138"/>
      <c r="E138"/>
      <c r="F138"/>
      <c r="G138"/>
      <c r="H138"/>
      <c r="I138"/>
      <c r="J138"/>
      <c r="K138"/>
      <c r="L138"/>
    </row>
    <row r="139" spans="1:12" ht="12.75">
      <c r="A139"/>
      <c r="B139"/>
      <c r="C139"/>
      <c r="D139"/>
      <c r="E139"/>
      <c r="F139"/>
      <c r="G139"/>
      <c r="H139"/>
      <c r="I139"/>
      <c r="J139"/>
      <c r="K139"/>
      <c r="L139"/>
    </row>
    <row r="140" spans="1:12" ht="12.75">
      <c r="A140"/>
      <c r="B140"/>
      <c r="C140"/>
      <c r="D140"/>
      <c r="E140"/>
      <c r="F140"/>
      <c r="G140"/>
      <c r="H140"/>
      <c r="I140"/>
      <c r="J140"/>
      <c r="K140"/>
      <c r="L140"/>
    </row>
    <row r="141" spans="1:12" ht="12.75">
      <c r="A141"/>
      <c r="B141"/>
      <c r="C141"/>
      <c r="D141"/>
      <c r="E141"/>
      <c r="F141"/>
      <c r="G141"/>
      <c r="H141"/>
      <c r="I141"/>
      <c r="J141"/>
      <c r="K141"/>
      <c r="L141"/>
    </row>
    <row r="142" spans="1:12" ht="12.75">
      <c r="A142"/>
      <c r="B142"/>
      <c r="C142"/>
      <c r="D142"/>
      <c r="E142"/>
      <c r="F142"/>
      <c r="G142"/>
      <c r="H142"/>
      <c r="I142"/>
      <c r="J142"/>
      <c r="K142"/>
      <c r="L142"/>
    </row>
    <row r="143" spans="1:12" ht="12.75">
      <c r="A143"/>
      <c r="B143"/>
      <c r="C143"/>
      <c r="D143"/>
      <c r="E143"/>
      <c r="F143"/>
      <c r="G143"/>
      <c r="H143"/>
      <c r="I143"/>
      <c r="J143"/>
      <c r="K143"/>
      <c r="L143"/>
    </row>
    <row r="144" spans="1:12" ht="12.75">
      <c r="A144"/>
      <c r="B144"/>
      <c r="C144"/>
      <c r="D144"/>
      <c r="E144"/>
      <c r="F144"/>
      <c r="G144"/>
      <c r="H144"/>
      <c r="I144"/>
      <c r="J144"/>
      <c r="K144"/>
      <c r="L144"/>
    </row>
    <row r="145" spans="1:12" ht="12.75">
      <c r="A145"/>
      <c r="B145"/>
      <c r="C145"/>
      <c r="D145"/>
      <c r="E145"/>
      <c r="F145"/>
      <c r="G145"/>
      <c r="H145"/>
      <c r="I145"/>
      <c r="J145"/>
      <c r="K145"/>
      <c r="L145"/>
    </row>
    <row r="146" spans="1:12" ht="12.75">
      <c r="A146"/>
      <c r="B146"/>
      <c r="C146"/>
      <c r="D146"/>
      <c r="E146"/>
      <c r="F146"/>
      <c r="G146"/>
      <c r="H146"/>
      <c r="I146"/>
      <c r="J146"/>
      <c r="K146"/>
      <c r="L146"/>
    </row>
    <row r="147" spans="1:12" ht="12.75">
      <c r="A147"/>
      <c r="B147"/>
      <c r="C147"/>
      <c r="D147"/>
      <c r="E147"/>
      <c r="F147"/>
      <c r="G147"/>
      <c r="H147"/>
      <c r="I147"/>
      <c r="J147"/>
      <c r="K147"/>
      <c r="L147"/>
    </row>
    <row r="148" spans="1:12" ht="12.75">
      <c r="A148"/>
      <c r="B148"/>
      <c r="C148"/>
      <c r="D148"/>
      <c r="E148"/>
      <c r="F148"/>
      <c r="G148"/>
      <c r="H148"/>
      <c r="I148"/>
      <c r="J148"/>
      <c r="K148"/>
      <c r="L148"/>
    </row>
    <row r="149" spans="1:12" ht="12.75">
      <c r="A149"/>
      <c r="B149"/>
      <c r="C149"/>
      <c r="D149"/>
      <c r="E149"/>
      <c r="F149"/>
      <c r="G149"/>
      <c r="H149"/>
      <c r="I149"/>
      <c r="J149"/>
      <c r="K149"/>
      <c r="L149"/>
    </row>
    <row r="150" spans="1:12" ht="12.75">
      <c r="A150"/>
      <c r="B150"/>
      <c r="C150"/>
      <c r="D150"/>
      <c r="E150"/>
      <c r="F150"/>
      <c r="G150"/>
      <c r="H150"/>
      <c r="I150"/>
      <c r="J150"/>
      <c r="K150"/>
      <c r="L150"/>
    </row>
    <row r="151" spans="1:12" ht="12.75">
      <c r="A151"/>
      <c r="B151"/>
      <c r="C151"/>
      <c r="D151"/>
      <c r="E151"/>
      <c r="F151"/>
      <c r="G151"/>
      <c r="H151"/>
      <c r="I151"/>
      <c r="J151"/>
      <c r="K151"/>
      <c r="L151"/>
    </row>
    <row r="152" spans="1:12" ht="12.75">
      <c r="A152"/>
      <c r="B152"/>
      <c r="C152"/>
      <c r="D152"/>
      <c r="E152"/>
      <c r="F152"/>
      <c r="G152"/>
      <c r="H152"/>
      <c r="I152"/>
      <c r="J152"/>
      <c r="K152"/>
      <c r="L152"/>
    </row>
    <row r="153" spans="1:12" ht="12.75">
      <c r="A153"/>
      <c r="B153"/>
      <c r="C153"/>
      <c r="D153"/>
      <c r="E153"/>
      <c r="F153"/>
      <c r="G153"/>
      <c r="H153"/>
      <c r="I153"/>
      <c r="J153"/>
      <c r="K153"/>
      <c r="L153"/>
    </row>
    <row r="154" spans="1:12" ht="12.75">
      <c r="A154"/>
      <c r="B154"/>
      <c r="C154"/>
      <c r="D154"/>
      <c r="E154"/>
      <c r="F154"/>
      <c r="G154"/>
      <c r="H154"/>
      <c r="I154"/>
      <c r="J154"/>
      <c r="K154"/>
      <c r="L154"/>
    </row>
    <row r="155" spans="1:12" ht="12.75">
      <c r="A155"/>
      <c r="B155"/>
      <c r="C155"/>
      <c r="D155"/>
      <c r="E155"/>
      <c r="F155"/>
      <c r="G155"/>
      <c r="H155"/>
      <c r="I155"/>
      <c r="J155"/>
      <c r="K155"/>
      <c r="L155"/>
    </row>
    <row r="156" spans="1:12" ht="12.75">
      <c r="A156"/>
      <c r="B156"/>
      <c r="C156"/>
      <c r="D156"/>
      <c r="E156"/>
      <c r="F156"/>
      <c r="G156"/>
      <c r="H156"/>
      <c r="I156"/>
      <c r="J156"/>
      <c r="K156"/>
      <c r="L156"/>
    </row>
    <row r="157" spans="1:12" ht="12.75">
      <c r="A157"/>
      <c r="B157"/>
      <c r="C157"/>
      <c r="D157"/>
      <c r="E157"/>
      <c r="F157"/>
      <c r="G157"/>
      <c r="H157"/>
      <c r="I157"/>
      <c r="J157"/>
      <c r="K157"/>
      <c r="L157"/>
    </row>
    <row r="158" spans="1:12" ht="12.75">
      <c r="A158"/>
      <c r="B158"/>
      <c r="C158"/>
      <c r="D158"/>
      <c r="E158"/>
      <c r="F158"/>
      <c r="G158"/>
      <c r="H158"/>
      <c r="I158"/>
      <c r="J158"/>
      <c r="K158"/>
      <c r="L158"/>
    </row>
    <row r="159" spans="1:12" ht="12.75">
      <c r="A159"/>
      <c r="B159"/>
      <c r="C159"/>
      <c r="D159"/>
      <c r="E159"/>
      <c r="F159"/>
      <c r="G159"/>
      <c r="H159"/>
      <c r="I159"/>
      <c r="J159"/>
      <c r="K159"/>
      <c r="L159"/>
    </row>
    <row r="160" spans="1:12" ht="12.75">
      <c r="A160"/>
      <c r="B160"/>
      <c r="C160"/>
      <c r="D160"/>
      <c r="E160"/>
      <c r="F160"/>
      <c r="G160"/>
      <c r="H160"/>
      <c r="I160"/>
      <c r="J160"/>
      <c r="K160"/>
      <c r="L160"/>
    </row>
    <row r="161" spans="1:12" ht="12.75">
      <c r="A161"/>
      <c r="B161"/>
      <c r="C161"/>
      <c r="D161"/>
      <c r="E161"/>
      <c r="F161"/>
      <c r="G161"/>
      <c r="H161"/>
      <c r="I161"/>
      <c r="J161"/>
      <c r="K161"/>
      <c r="L161"/>
    </row>
    <row r="162" spans="1:12" ht="12.75">
      <c r="A162"/>
      <c r="B162"/>
      <c r="C162"/>
      <c r="D162"/>
      <c r="E162"/>
      <c r="F162"/>
      <c r="G162"/>
      <c r="H162"/>
      <c r="I162"/>
      <c r="J162"/>
      <c r="K162"/>
      <c r="L162"/>
    </row>
    <row r="163" spans="1:12" ht="12.75">
      <c r="A163"/>
      <c r="B163"/>
      <c r="C163"/>
      <c r="D163"/>
      <c r="E163"/>
      <c r="F163"/>
      <c r="G163"/>
      <c r="H163"/>
      <c r="I163"/>
      <c r="J163"/>
      <c r="K163"/>
      <c r="L163"/>
    </row>
    <row r="164" spans="1:12" ht="12.75">
      <c r="A164"/>
      <c r="B164"/>
      <c r="C164"/>
      <c r="D164"/>
      <c r="E164"/>
      <c r="F164"/>
      <c r="G164"/>
      <c r="H164"/>
      <c r="I164"/>
      <c r="J164"/>
      <c r="K164"/>
      <c r="L164"/>
    </row>
    <row r="165" spans="1:12" ht="12.75">
      <c r="A165"/>
      <c r="B165"/>
      <c r="C165"/>
      <c r="D165"/>
      <c r="E165"/>
      <c r="F165"/>
      <c r="G165"/>
      <c r="H165"/>
      <c r="I165"/>
      <c r="J165"/>
      <c r="K165"/>
      <c r="L165"/>
    </row>
    <row r="166" spans="1:12" ht="12.75">
      <c r="A166"/>
      <c r="B166"/>
      <c r="C166"/>
      <c r="D166"/>
      <c r="E166"/>
      <c r="F166"/>
      <c r="G166"/>
      <c r="H166"/>
      <c r="I166"/>
      <c r="J166"/>
      <c r="K166"/>
      <c r="L166"/>
    </row>
    <row r="167" spans="1:12" ht="12.75">
      <c r="A167"/>
      <c r="B167"/>
      <c r="C167"/>
      <c r="D167"/>
      <c r="E167"/>
      <c r="F167"/>
      <c r="G167"/>
      <c r="H167"/>
      <c r="I167"/>
      <c r="J167"/>
      <c r="K167"/>
      <c r="L167"/>
    </row>
    <row r="168" spans="1:12" ht="12.75">
      <c r="A168"/>
      <c r="B168"/>
      <c r="C168"/>
      <c r="D168"/>
      <c r="E168"/>
      <c r="F168"/>
      <c r="G168"/>
      <c r="H168"/>
      <c r="I168"/>
      <c r="J168"/>
      <c r="K168"/>
      <c r="L168"/>
    </row>
    <row r="169" spans="1:12" ht="12.75">
      <c r="A169"/>
      <c r="B169"/>
      <c r="C169"/>
      <c r="D169"/>
      <c r="E169"/>
      <c r="F169"/>
      <c r="G169"/>
      <c r="H169"/>
      <c r="I169"/>
      <c r="J169"/>
      <c r="K169"/>
      <c r="L169"/>
    </row>
    <row r="170" spans="1:12" ht="12.75">
      <c r="A170"/>
      <c r="B170"/>
      <c r="C170"/>
      <c r="D170"/>
      <c r="E170"/>
      <c r="F170"/>
      <c r="G170"/>
      <c r="H170"/>
      <c r="I170"/>
      <c r="J170"/>
      <c r="K170"/>
      <c r="L170"/>
    </row>
    <row r="171" spans="1:12" ht="12.75">
      <c r="A171"/>
      <c r="B171"/>
      <c r="C171"/>
      <c r="D171"/>
      <c r="E171"/>
      <c r="F171"/>
      <c r="G171"/>
      <c r="H171"/>
      <c r="I171"/>
      <c r="J171"/>
      <c r="K171"/>
      <c r="L171"/>
    </row>
    <row r="172" spans="1:12" ht="12.75">
      <c r="A172"/>
      <c r="B172"/>
      <c r="C172"/>
      <c r="D172"/>
      <c r="E172"/>
      <c r="F172"/>
      <c r="G172"/>
      <c r="H172"/>
      <c r="I172"/>
      <c r="J172"/>
      <c r="K172"/>
      <c r="L172"/>
    </row>
    <row r="173" spans="1:12" ht="12.75">
      <c r="A173"/>
      <c r="B173"/>
      <c r="C173"/>
      <c r="D173"/>
      <c r="E173"/>
      <c r="F173"/>
      <c r="G173"/>
      <c r="H173"/>
      <c r="I173"/>
      <c r="J173"/>
      <c r="K173"/>
      <c r="L173"/>
    </row>
    <row r="174" spans="1:12" ht="12.75">
      <c r="A174"/>
      <c r="B174"/>
      <c r="C174"/>
      <c r="D174"/>
      <c r="E174"/>
      <c r="F174"/>
      <c r="G174"/>
      <c r="H174"/>
      <c r="I174"/>
      <c r="J174"/>
      <c r="K174"/>
      <c r="L174"/>
    </row>
    <row r="175" spans="1:12" ht="12.75">
      <c r="A175"/>
      <c r="B175"/>
      <c r="C175"/>
      <c r="D175"/>
      <c r="E175"/>
      <c r="F175"/>
      <c r="G175"/>
      <c r="H175"/>
      <c r="I175"/>
      <c r="J175"/>
      <c r="K175"/>
      <c r="L175"/>
    </row>
    <row r="176" spans="1:12" ht="12.75">
      <c r="A176"/>
      <c r="B176"/>
      <c r="C176"/>
      <c r="D176"/>
      <c r="E176"/>
      <c r="F176"/>
      <c r="G176"/>
      <c r="H176"/>
      <c r="I176"/>
      <c r="J176"/>
      <c r="K176"/>
      <c r="L176"/>
    </row>
    <row r="177" spans="1:12" ht="12.75">
      <c r="A177"/>
      <c r="B177"/>
      <c r="C177"/>
      <c r="D177"/>
      <c r="E177"/>
      <c r="F177"/>
      <c r="G177"/>
      <c r="H177"/>
      <c r="I177"/>
      <c r="J177"/>
      <c r="K177"/>
      <c r="L177"/>
    </row>
    <row r="178" spans="1:12" ht="12.75">
      <c r="A178"/>
      <c r="B178"/>
      <c r="C178"/>
      <c r="D178"/>
      <c r="E178"/>
      <c r="F178"/>
      <c r="G178"/>
      <c r="H178"/>
      <c r="I178"/>
      <c r="J178"/>
      <c r="K178"/>
      <c r="L178"/>
    </row>
    <row r="179" spans="1:12" ht="12.75">
      <c r="A179"/>
      <c r="B179"/>
      <c r="C179"/>
      <c r="D179"/>
      <c r="E179"/>
      <c r="F179"/>
      <c r="G179"/>
      <c r="H179"/>
      <c r="I179"/>
      <c r="J179"/>
      <c r="K179"/>
      <c r="L179"/>
    </row>
    <row r="180" spans="1:12" ht="12.75">
      <c r="A180"/>
      <c r="B180"/>
      <c r="C180"/>
      <c r="D180"/>
      <c r="E180"/>
      <c r="F180"/>
      <c r="G180"/>
      <c r="H180"/>
      <c r="I180"/>
      <c r="J180"/>
      <c r="K180"/>
      <c r="L180"/>
    </row>
    <row r="181" spans="1:12" ht="12.75">
      <c r="A181"/>
      <c r="B181"/>
      <c r="C181"/>
      <c r="D181"/>
      <c r="E181"/>
      <c r="F181"/>
      <c r="G181"/>
      <c r="H181"/>
      <c r="I181"/>
      <c r="J181"/>
      <c r="K181"/>
      <c r="L181"/>
    </row>
    <row r="182" spans="1:12" ht="12.75">
      <c r="A182"/>
      <c r="B182"/>
      <c r="C182"/>
      <c r="D182"/>
      <c r="E182"/>
      <c r="F182"/>
      <c r="G182"/>
      <c r="H182"/>
      <c r="I182"/>
      <c r="J182"/>
      <c r="K182"/>
      <c r="L182"/>
    </row>
    <row r="183" spans="1:12" ht="12.75">
      <c r="A183"/>
      <c r="B183"/>
      <c r="C183"/>
      <c r="D183"/>
      <c r="E183"/>
      <c r="F183"/>
      <c r="G183"/>
      <c r="H183"/>
      <c r="I183"/>
      <c r="J183"/>
      <c r="K183"/>
      <c r="L183"/>
    </row>
    <row r="184" spans="1:12" ht="12.75">
      <c r="A184"/>
      <c r="B184"/>
      <c r="C184"/>
      <c r="D184"/>
      <c r="E184"/>
      <c r="F184"/>
      <c r="G184"/>
      <c r="H184"/>
      <c r="I184"/>
      <c r="J184"/>
      <c r="K184"/>
      <c r="L184"/>
    </row>
    <row r="185" spans="1:12" ht="12.75">
      <c r="A185"/>
      <c r="B185"/>
      <c r="C185"/>
      <c r="D185"/>
      <c r="E185"/>
      <c r="F185"/>
      <c r="G185"/>
      <c r="H185"/>
      <c r="I185"/>
      <c r="J185"/>
      <c r="K185"/>
      <c r="L185"/>
    </row>
    <row r="186" spans="1:12" ht="12.75">
      <c r="A186"/>
      <c r="B186"/>
      <c r="C186"/>
      <c r="D186"/>
      <c r="E186"/>
      <c r="F186"/>
      <c r="G186"/>
      <c r="H186"/>
      <c r="I186"/>
      <c r="J186"/>
      <c r="K186"/>
      <c r="L186"/>
    </row>
    <row r="187" spans="1:12" ht="12.75">
      <c r="A187"/>
      <c r="B187"/>
      <c r="C187"/>
      <c r="D187"/>
      <c r="E187"/>
      <c r="F187"/>
      <c r="G187"/>
      <c r="H187"/>
      <c r="I187"/>
      <c r="J187"/>
      <c r="K187"/>
      <c r="L187"/>
    </row>
    <row r="188" spans="1:12" ht="12.75">
      <c r="A188"/>
      <c r="B188"/>
      <c r="C188"/>
      <c r="D188"/>
      <c r="E188"/>
      <c r="F188"/>
      <c r="G188"/>
      <c r="H188"/>
      <c r="I188"/>
      <c r="J188"/>
      <c r="K188"/>
      <c r="L188"/>
    </row>
    <row r="189" spans="1:12" ht="12.75">
      <c r="A189"/>
      <c r="B189"/>
      <c r="C189"/>
      <c r="D189"/>
      <c r="E189"/>
      <c r="F189"/>
      <c r="G189"/>
      <c r="H189"/>
      <c r="I189"/>
      <c r="J189"/>
      <c r="K189"/>
      <c r="L189"/>
    </row>
    <row r="190" spans="1:12" ht="12.75">
      <c r="A190"/>
      <c r="B190"/>
      <c r="C190"/>
      <c r="D190"/>
      <c r="E190"/>
      <c r="F190"/>
      <c r="G190"/>
      <c r="H190"/>
      <c r="I190"/>
      <c r="J190"/>
      <c r="K190"/>
      <c r="L190"/>
    </row>
    <row r="191" spans="1:12" ht="12.75">
      <c r="A191"/>
      <c r="B191"/>
      <c r="C191"/>
      <c r="D191"/>
      <c r="E191"/>
      <c r="F191"/>
      <c r="G191"/>
      <c r="H191"/>
      <c r="I191"/>
      <c r="J191"/>
      <c r="K191"/>
      <c r="L191"/>
    </row>
    <row r="192" spans="1:12" ht="12.75">
      <c r="A192"/>
      <c r="B192"/>
      <c r="C192"/>
      <c r="D192"/>
      <c r="E192"/>
      <c r="F192"/>
      <c r="G192"/>
      <c r="H192"/>
      <c r="I192"/>
      <c r="J192"/>
      <c r="K192"/>
      <c r="L192"/>
    </row>
    <row r="193" spans="1:12" ht="12.75">
      <c r="A193"/>
      <c r="B193"/>
      <c r="C193"/>
      <c r="D193"/>
      <c r="E193"/>
      <c r="F193"/>
      <c r="G193"/>
      <c r="H193"/>
      <c r="I193"/>
      <c r="J193"/>
      <c r="K193"/>
      <c r="L193"/>
    </row>
    <row r="194" spans="1:12" ht="12.75">
      <c r="A194"/>
      <c r="B194"/>
      <c r="C194"/>
      <c r="D194"/>
      <c r="E194"/>
      <c r="F194"/>
      <c r="G194"/>
      <c r="H194"/>
      <c r="I194"/>
      <c r="J194"/>
      <c r="K194"/>
      <c r="L194"/>
    </row>
    <row r="195" spans="1:12" ht="12.75">
      <c r="A195"/>
      <c r="B195"/>
      <c r="C195"/>
      <c r="D195"/>
      <c r="E195"/>
      <c r="F195"/>
      <c r="G195"/>
      <c r="H195"/>
      <c r="I195"/>
      <c r="J195"/>
      <c r="K195"/>
      <c r="L195"/>
    </row>
    <row r="196" spans="1:12" ht="12.75">
      <c r="A196"/>
      <c r="B196"/>
      <c r="C196"/>
      <c r="D196"/>
      <c r="E196"/>
      <c r="F196"/>
      <c r="G196"/>
      <c r="H196"/>
      <c r="I196"/>
      <c r="J196"/>
      <c r="K196"/>
      <c r="L196"/>
    </row>
    <row r="197" spans="1:12" ht="12.75">
      <c r="A197"/>
      <c r="B197"/>
      <c r="C197"/>
      <c r="D197"/>
      <c r="E197"/>
      <c r="F197"/>
      <c r="G197"/>
      <c r="H197"/>
      <c r="I197"/>
      <c r="J197"/>
      <c r="K197"/>
      <c r="L197"/>
    </row>
    <row r="198" spans="1:12" ht="12.75">
      <c r="A198"/>
      <c r="B198"/>
      <c r="C198"/>
      <c r="D198"/>
      <c r="E198"/>
      <c r="F198"/>
      <c r="G198"/>
      <c r="H198"/>
      <c r="I198"/>
      <c r="J198"/>
      <c r="K198"/>
      <c r="L198"/>
    </row>
    <row r="199" spans="1:12" ht="12.75">
      <c r="A199"/>
      <c r="B199"/>
      <c r="C199"/>
      <c r="D199"/>
      <c r="E199"/>
      <c r="F199"/>
      <c r="G199"/>
      <c r="H199"/>
      <c r="I199"/>
      <c r="J199"/>
      <c r="K199"/>
      <c r="L199"/>
    </row>
    <row r="200" spans="1:12" ht="12.75">
      <c r="A200"/>
      <c r="B200"/>
      <c r="C200"/>
      <c r="D200"/>
      <c r="E200"/>
      <c r="F200"/>
      <c r="G200"/>
      <c r="H200"/>
      <c r="I200"/>
      <c r="J200"/>
      <c r="K200"/>
      <c r="L200"/>
    </row>
    <row r="201" spans="1:12" ht="12.75">
      <c r="A201"/>
      <c r="B201"/>
      <c r="C201"/>
      <c r="D201"/>
      <c r="E201"/>
      <c r="F201"/>
      <c r="G201"/>
      <c r="H201"/>
      <c r="I201"/>
      <c r="J201"/>
      <c r="K201"/>
      <c r="L201"/>
    </row>
    <row r="202" spans="1:12" ht="12.75">
      <c r="A202"/>
      <c r="B202"/>
      <c r="C202"/>
      <c r="D202"/>
      <c r="E202"/>
      <c r="F202"/>
      <c r="G202"/>
      <c r="H202"/>
      <c r="I202"/>
      <c r="J202"/>
      <c r="K202"/>
      <c r="L202"/>
    </row>
    <row r="203" spans="1:12" ht="12.75">
      <c r="A203"/>
      <c r="B203"/>
      <c r="C203"/>
      <c r="D203"/>
      <c r="E203"/>
      <c r="F203"/>
      <c r="G203"/>
      <c r="H203"/>
      <c r="I203"/>
      <c r="J203"/>
      <c r="K203"/>
      <c r="L203"/>
    </row>
    <row r="204" spans="1:12" ht="12.75">
      <c r="A204"/>
      <c r="B204"/>
      <c r="C204"/>
      <c r="D204"/>
      <c r="E204"/>
      <c r="F204"/>
      <c r="G204"/>
      <c r="H204"/>
      <c r="I204"/>
      <c r="J204"/>
      <c r="K204"/>
      <c r="L204"/>
    </row>
    <row r="205" spans="1:12" ht="12.75">
      <c r="A205"/>
      <c r="B205"/>
      <c r="C205"/>
      <c r="D205"/>
      <c r="E205"/>
      <c r="F205"/>
      <c r="G205"/>
      <c r="H205"/>
      <c r="I205"/>
      <c r="J205"/>
      <c r="K205"/>
      <c r="L205"/>
    </row>
    <row r="206" spans="1:12" ht="12.75">
      <c r="A206"/>
      <c r="B206"/>
      <c r="C206"/>
      <c r="D206"/>
      <c r="E206"/>
      <c r="F206"/>
      <c r="G206"/>
      <c r="H206"/>
      <c r="I206"/>
      <c r="J206"/>
      <c r="K206"/>
      <c r="L206"/>
    </row>
    <row r="207" spans="1:12" ht="12.75">
      <c r="A207"/>
      <c r="B207"/>
      <c r="C207"/>
      <c r="D207"/>
      <c r="E207"/>
      <c r="F207"/>
      <c r="G207"/>
      <c r="H207"/>
      <c r="I207"/>
      <c r="J207"/>
      <c r="K207"/>
      <c r="L207"/>
    </row>
    <row r="208" spans="1:12" ht="12.75">
      <c r="A208"/>
      <c r="B208"/>
      <c r="C208"/>
      <c r="D208"/>
      <c r="E208"/>
      <c r="F208"/>
      <c r="G208"/>
      <c r="H208"/>
      <c r="I208"/>
      <c r="J208"/>
      <c r="K208"/>
      <c r="L208"/>
    </row>
    <row r="209" spans="1:12" ht="12.75">
      <c r="A209"/>
      <c r="B209"/>
      <c r="C209"/>
      <c r="D209"/>
      <c r="E209"/>
      <c r="F209"/>
      <c r="G209"/>
      <c r="H209"/>
      <c r="I209"/>
      <c r="J209"/>
      <c r="K209"/>
      <c r="L209"/>
    </row>
    <row r="210" spans="1:12" ht="12.75">
      <c r="A210"/>
      <c r="B210"/>
      <c r="C210"/>
      <c r="D210"/>
      <c r="E210"/>
      <c r="F210"/>
      <c r="G210"/>
      <c r="H210"/>
      <c r="I210"/>
      <c r="J210"/>
      <c r="K210"/>
      <c r="L210"/>
    </row>
    <row r="211" spans="1:12" ht="12.75">
      <c r="A211"/>
      <c r="B211"/>
      <c r="C211"/>
      <c r="D211"/>
      <c r="E211"/>
      <c r="F211"/>
      <c r="G211"/>
      <c r="H211"/>
      <c r="I211"/>
      <c r="J211"/>
      <c r="K211"/>
      <c r="L211"/>
    </row>
    <row r="212" spans="1:12" ht="12.75">
      <c r="A212"/>
      <c r="B212"/>
      <c r="C212"/>
      <c r="D212"/>
      <c r="E212"/>
      <c r="F212"/>
      <c r="G212"/>
      <c r="H212"/>
      <c r="I212"/>
      <c r="J212"/>
      <c r="K212"/>
      <c r="L212"/>
    </row>
    <row r="213" spans="1:12" ht="12.75">
      <c r="A213"/>
      <c r="B213"/>
      <c r="C213"/>
      <c r="D213"/>
      <c r="E213"/>
      <c r="F213"/>
      <c r="G213"/>
      <c r="H213"/>
      <c r="I213"/>
      <c r="J213"/>
      <c r="K213"/>
      <c r="L213"/>
    </row>
    <row r="214" spans="1:12" ht="12.75">
      <c r="A214"/>
      <c r="B214"/>
      <c r="C214"/>
      <c r="D214"/>
      <c r="E214"/>
      <c r="F214"/>
      <c r="G214"/>
      <c r="H214"/>
      <c r="I214"/>
      <c r="J214"/>
      <c r="K214"/>
      <c r="L214"/>
    </row>
    <row r="215" spans="1:12" ht="12.75">
      <c r="A215"/>
      <c r="B215"/>
      <c r="C215"/>
      <c r="D215"/>
      <c r="E215"/>
      <c r="F215"/>
      <c r="G215"/>
      <c r="H215"/>
      <c r="I215"/>
      <c r="J215"/>
      <c r="K215"/>
      <c r="L215"/>
    </row>
    <row r="216" spans="1:12" ht="12.75">
      <c r="A216"/>
      <c r="B216"/>
      <c r="C216"/>
      <c r="D216"/>
      <c r="E216"/>
      <c r="F216"/>
      <c r="G216"/>
      <c r="H216"/>
      <c r="I216"/>
      <c r="J216"/>
      <c r="K216"/>
      <c r="L216"/>
    </row>
    <row r="217" spans="1:12" ht="12.75">
      <c r="A217"/>
      <c r="B217"/>
      <c r="C217"/>
      <c r="D217"/>
      <c r="E217"/>
      <c r="F217"/>
      <c r="G217"/>
      <c r="H217"/>
      <c r="I217"/>
      <c r="J217"/>
      <c r="K217"/>
      <c r="L217"/>
    </row>
    <row r="218" spans="1:12" ht="12.75">
      <c r="A218"/>
      <c r="B218"/>
      <c r="C218"/>
      <c r="D218"/>
      <c r="E218"/>
      <c r="F218"/>
      <c r="G218"/>
      <c r="H218"/>
      <c r="I218"/>
      <c r="J218"/>
      <c r="K218"/>
      <c r="L218"/>
    </row>
    <row r="219" spans="1:12" ht="12.75">
      <c r="A219"/>
      <c r="B219"/>
      <c r="C219"/>
      <c r="D219"/>
      <c r="E219"/>
      <c r="F219"/>
      <c r="G219"/>
      <c r="H219"/>
      <c r="I219"/>
      <c r="J219"/>
      <c r="K219"/>
      <c r="L219"/>
    </row>
    <row r="220" spans="1:12" ht="12.75">
      <c r="A220"/>
      <c r="B220"/>
      <c r="C220"/>
      <c r="D220"/>
      <c r="E220"/>
      <c r="F220"/>
      <c r="G220"/>
      <c r="H220"/>
      <c r="I220"/>
      <c r="J220"/>
      <c r="K220"/>
      <c r="L220"/>
    </row>
    <row r="221" spans="1:12" ht="12.75">
      <c r="A221"/>
      <c r="B221"/>
      <c r="C221"/>
      <c r="D221"/>
      <c r="E221"/>
      <c r="F221"/>
      <c r="G221"/>
      <c r="H221"/>
      <c r="I221"/>
      <c r="J221"/>
      <c r="K221"/>
      <c r="L221"/>
    </row>
    <row r="222" spans="1:12" ht="12.75">
      <c r="A222"/>
      <c r="B222"/>
      <c r="C222"/>
      <c r="D222"/>
      <c r="E222"/>
      <c r="F222"/>
      <c r="G222"/>
      <c r="H222"/>
      <c r="I222"/>
      <c r="J222"/>
      <c r="K222"/>
      <c r="L222"/>
    </row>
    <row r="223" spans="1:12" ht="12.75">
      <c r="A223"/>
      <c r="B223"/>
      <c r="C223"/>
      <c r="D223"/>
      <c r="E223"/>
      <c r="F223"/>
      <c r="G223"/>
      <c r="H223"/>
      <c r="I223"/>
      <c r="J223"/>
      <c r="K223"/>
      <c r="L223"/>
    </row>
    <row r="224" spans="1:12" ht="12.75">
      <c r="A224"/>
      <c r="B224"/>
      <c r="C224"/>
      <c r="D224"/>
      <c r="E224"/>
      <c r="F224"/>
      <c r="G224"/>
      <c r="H224"/>
      <c r="I224"/>
      <c r="J224"/>
      <c r="K224"/>
      <c r="L224"/>
    </row>
    <row r="225" spans="1:12" ht="12.75">
      <c r="A225"/>
      <c r="B225"/>
      <c r="C225"/>
      <c r="D225"/>
      <c r="E225"/>
      <c r="F225"/>
      <c r="G225"/>
      <c r="H225"/>
      <c r="I225"/>
      <c r="J225"/>
      <c r="K225"/>
      <c r="L225"/>
    </row>
    <row r="226" spans="1:12" ht="12.75">
      <c r="A226"/>
      <c r="B226"/>
      <c r="C226"/>
      <c r="D226"/>
      <c r="E226"/>
      <c r="F226"/>
      <c r="G226"/>
      <c r="H226"/>
      <c r="I226"/>
      <c r="J226"/>
      <c r="K226"/>
      <c r="L226"/>
    </row>
    <row r="227" spans="1:12" ht="12.75">
      <c r="A227"/>
      <c r="B227"/>
      <c r="C227"/>
      <c r="D227"/>
      <c r="E227"/>
      <c r="F227"/>
      <c r="G227"/>
      <c r="H227"/>
      <c r="I227"/>
      <c r="J227"/>
      <c r="K227"/>
      <c r="L227"/>
    </row>
    <row r="228" spans="1:12" ht="12.75">
      <c r="A228"/>
      <c r="B228"/>
      <c r="C228"/>
      <c r="D228"/>
      <c r="E228"/>
      <c r="F228"/>
      <c r="G228"/>
      <c r="H228"/>
      <c r="I228"/>
      <c r="J228"/>
      <c r="K228"/>
      <c r="L228"/>
    </row>
    <row r="229" spans="1:12" ht="12.75">
      <c r="A229"/>
      <c r="B229"/>
      <c r="C229"/>
      <c r="D229"/>
      <c r="E229"/>
      <c r="F229"/>
      <c r="G229"/>
      <c r="H229"/>
      <c r="I229"/>
      <c r="J229"/>
      <c r="K229"/>
      <c r="L229"/>
    </row>
    <row r="230" spans="1:12" ht="12.75">
      <c r="A230"/>
      <c r="B230"/>
      <c r="C230"/>
      <c r="D230"/>
      <c r="E230"/>
      <c r="F230"/>
      <c r="G230"/>
      <c r="H230"/>
      <c r="I230"/>
      <c r="J230"/>
      <c r="K230"/>
      <c r="L230"/>
    </row>
    <row r="231" spans="1:12" ht="12.75">
      <c r="A231"/>
      <c r="B231"/>
      <c r="C231"/>
      <c r="D231"/>
      <c r="E231"/>
      <c r="F231"/>
      <c r="G231"/>
      <c r="H231"/>
      <c r="I231"/>
      <c r="J231"/>
      <c r="K231"/>
      <c r="L231"/>
    </row>
    <row r="232" spans="1:12" ht="12.75">
      <c r="A232"/>
      <c r="B232"/>
      <c r="C232"/>
      <c r="D232"/>
      <c r="E232"/>
      <c r="F232"/>
      <c r="G232"/>
      <c r="H232"/>
      <c r="I232"/>
      <c r="J232"/>
      <c r="K232"/>
      <c r="L232"/>
    </row>
    <row r="233" spans="1:12" ht="12.75">
      <c r="A233"/>
      <c r="B233"/>
      <c r="C233"/>
      <c r="D233"/>
      <c r="E233"/>
      <c r="F233"/>
      <c r="G233"/>
      <c r="H233"/>
      <c r="I233"/>
      <c r="J233"/>
      <c r="K233"/>
      <c r="L233"/>
    </row>
    <row r="234" spans="1:12" ht="12.75">
      <c r="A234"/>
      <c r="B234"/>
      <c r="C234"/>
      <c r="D234"/>
      <c r="E234"/>
      <c r="F234"/>
      <c r="G234"/>
      <c r="H234"/>
      <c r="I234"/>
      <c r="J234"/>
      <c r="K234"/>
      <c r="L234"/>
    </row>
    <row r="235" spans="1:12" ht="12.75">
      <c r="A235"/>
      <c r="B235"/>
      <c r="C235"/>
      <c r="D235"/>
      <c r="E235"/>
      <c r="F235"/>
      <c r="G235"/>
      <c r="H235"/>
      <c r="I235"/>
      <c r="J235"/>
      <c r="K235"/>
      <c r="L235"/>
    </row>
    <row r="236" spans="1:12" ht="12.75">
      <c r="A236"/>
      <c r="B236"/>
      <c r="C236"/>
      <c r="D236"/>
      <c r="E236"/>
      <c r="F236"/>
      <c r="G236"/>
      <c r="H236"/>
      <c r="I236"/>
      <c r="J236"/>
      <c r="K236"/>
      <c r="L236"/>
    </row>
    <row r="237" spans="1:12" ht="12.75">
      <c r="A237"/>
      <c r="B237"/>
      <c r="C237"/>
      <c r="D237"/>
      <c r="E237"/>
      <c r="F237"/>
      <c r="G237"/>
      <c r="H237"/>
      <c r="I237"/>
      <c r="J237"/>
      <c r="K237"/>
      <c r="L237"/>
    </row>
    <row r="238" spans="1:12" ht="12.75">
      <c r="A238"/>
      <c r="B238"/>
      <c r="C238"/>
      <c r="D238"/>
      <c r="E238"/>
      <c r="F238"/>
      <c r="G238"/>
      <c r="H238"/>
      <c r="I238"/>
      <c r="J238"/>
      <c r="K238"/>
      <c r="L238"/>
    </row>
    <row r="239" spans="1:12" ht="12.75">
      <c r="A239"/>
      <c r="B239"/>
      <c r="C239"/>
      <c r="D239"/>
      <c r="E239"/>
      <c r="F239"/>
      <c r="G239"/>
      <c r="H239"/>
      <c r="I239"/>
      <c r="J239"/>
      <c r="K239"/>
      <c r="L239"/>
    </row>
    <row r="240" spans="1:12" ht="12.75">
      <c r="A240"/>
      <c r="B240"/>
      <c r="C240"/>
      <c r="D240"/>
      <c r="E240"/>
      <c r="F240"/>
      <c r="G240"/>
      <c r="H240"/>
      <c r="I240"/>
      <c r="J240"/>
      <c r="K240"/>
      <c r="L240"/>
    </row>
    <row r="241" spans="1:12" ht="12.75">
      <c r="A241"/>
      <c r="B241"/>
      <c r="C241"/>
      <c r="D241"/>
      <c r="E241"/>
      <c r="F241"/>
      <c r="G241"/>
      <c r="H241"/>
      <c r="I241"/>
      <c r="J241"/>
      <c r="K241"/>
      <c r="L241"/>
    </row>
    <row r="242" spans="1:12" ht="12.75">
      <c r="A242"/>
      <c r="B242"/>
      <c r="C242"/>
      <c r="D242"/>
      <c r="E242"/>
      <c r="F242"/>
      <c r="G242"/>
      <c r="H242"/>
      <c r="I242"/>
      <c r="J242"/>
      <c r="K242"/>
      <c r="L242"/>
    </row>
    <row r="243" spans="1:12" ht="12.75">
      <c r="A243"/>
      <c r="B243"/>
      <c r="C243"/>
      <c r="D243"/>
      <c r="E243"/>
      <c r="F243"/>
      <c r="G243"/>
      <c r="H243"/>
      <c r="I243"/>
      <c r="J243"/>
      <c r="K243"/>
      <c r="L243"/>
    </row>
    <row r="244" spans="1:12" ht="12.75">
      <c r="A244"/>
      <c r="B244"/>
      <c r="C244"/>
      <c r="D244"/>
      <c r="E244"/>
      <c r="F244"/>
      <c r="G244"/>
      <c r="H244"/>
      <c r="I244"/>
      <c r="J244"/>
      <c r="K244"/>
      <c r="L244"/>
    </row>
    <row r="245" spans="1:12" ht="12.75">
      <c r="A245"/>
      <c r="B245"/>
      <c r="C245"/>
      <c r="D245"/>
      <c r="E245"/>
      <c r="F245"/>
      <c r="G245"/>
      <c r="H245"/>
      <c r="I245"/>
      <c r="J245"/>
      <c r="K245"/>
      <c r="L245"/>
    </row>
    <row r="246" spans="1:12" ht="12.75">
      <c r="A246"/>
      <c r="B246"/>
      <c r="C246"/>
      <c r="D246"/>
      <c r="E246"/>
      <c r="F246"/>
      <c r="G246"/>
      <c r="H246"/>
      <c r="I246"/>
      <c r="J246"/>
      <c r="K246"/>
      <c r="L246"/>
    </row>
    <row r="247" spans="1:12" ht="12.75">
      <c r="A247"/>
      <c r="B247"/>
      <c r="C247"/>
      <c r="D247"/>
      <c r="E247"/>
      <c r="F247"/>
      <c r="G247"/>
      <c r="H247"/>
      <c r="I247"/>
      <c r="J247"/>
      <c r="K247"/>
      <c r="L247"/>
    </row>
    <row r="248" spans="1:12" ht="12.75">
      <c r="A248"/>
      <c r="B248"/>
      <c r="C248"/>
      <c r="D248"/>
      <c r="E248"/>
      <c r="F248"/>
      <c r="G248"/>
      <c r="H248"/>
      <c r="I248"/>
      <c r="J248"/>
      <c r="K248"/>
      <c r="L248"/>
    </row>
    <row r="249" spans="1:12" ht="12.75">
      <c r="A249"/>
      <c r="B249"/>
      <c r="C249"/>
      <c r="D249"/>
      <c r="E249"/>
      <c r="F249"/>
      <c r="G249"/>
      <c r="H249"/>
      <c r="I249"/>
      <c r="J249"/>
      <c r="K249"/>
      <c r="L249"/>
    </row>
    <row r="250" spans="1:12" ht="12.75">
      <c r="A250"/>
      <c r="B250"/>
      <c r="C250"/>
      <c r="D250"/>
      <c r="E250"/>
      <c r="F250"/>
      <c r="G250"/>
      <c r="H250"/>
      <c r="I250"/>
      <c r="J250"/>
      <c r="K250"/>
      <c r="L250"/>
    </row>
    <row r="251" spans="1:12" ht="12.75">
      <c r="A251"/>
      <c r="B251"/>
      <c r="C251"/>
      <c r="D251"/>
      <c r="E251"/>
      <c r="F251"/>
      <c r="G251"/>
      <c r="H251"/>
      <c r="I251"/>
      <c r="J251"/>
      <c r="K251"/>
      <c r="L251"/>
    </row>
    <row r="252" spans="1:12" ht="12.75">
      <c r="A252"/>
      <c r="B252"/>
      <c r="C252"/>
      <c r="D252"/>
      <c r="E252"/>
      <c r="F252"/>
      <c r="G252"/>
      <c r="H252"/>
      <c r="I252"/>
      <c r="J252"/>
      <c r="K252"/>
      <c r="L252"/>
    </row>
    <row r="253" spans="1:12" ht="12.75">
      <c r="A253"/>
      <c r="B253"/>
      <c r="C253"/>
      <c r="D253"/>
      <c r="E253"/>
      <c r="F253"/>
      <c r="G253"/>
      <c r="H253"/>
      <c r="I253"/>
      <c r="J253"/>
      <c r="K253"/>
      <c r="L253"/>
    </row>
    <row r="254" spans="1:12" ht="12.75">
      <c r="A254"/>
      <c r="B254"/>
      <c r="C254"/>
      <c r="D254"/>
      <c r="E254"/>
      <c r="F254"/>
      <c r="G254"/>
      <c r="H254"/>
      <c r="I254"/>
      <c r="J254"/>
      <c r="K254"/>
      <c r="L254"/>
    </row>
    <row r="255" spans="1:12" ht="12.75">
      <c r="A255"/>
      <c r="B255"/>
      <c r="C255"/>
      <c r="D255"/>
      <c r="E255"/>
      <c r="F255"/>
      <c r="G255"/>
      <c r="H255"/>
      <c r="I255"/>
      <c r="J255"/>
      <c r="K255"/>
      <c r="L255"/>
    </row>
    <row r="256" spans="1:12" ht="12.75">
      <c r="A256"/>
      <c r="B256"/>
      <c r="C256"/>
      <c r="D256"/>
      <c r="E256"/>
      <c r="F256"/>
      <c r="G256"/>
      <c r="H256"/>
      <c r="I256"/>
      <c r="J256"/>
      <c r="K256"/>
      <c r="L256"/>
    </row>
    <row r="257" spans="1:12" ht="12.75">
      <c r="A257"/>
      <c r="B257"/>
      <c r="C257"/>
      <c r="D257"/>
      <c r="E257"/>
      <c r="F257"/>
      <c r="G257"/>
      <c r="H257"/>
      <c r="I257"/>
      <c r="J257"/>
      <c r="K257"/>
      <c r="L257"/>
    </row>
    <row r="258" spans="1:12" ht="12.75">
      <c r="A258"/>
      <c r="B258"/>
      <c r="C258"/>
      <c r="D258"/>
      <c r="E258"/>
      <c r="F258"/>
      <c r="G258"/>
      <c r="H258"/>
      <c r="I258"/>
      <c r="J258"/>
      <c r="K258"/>
      <c r="L258"/>
    </row>
    <row r="259" spans="1:12" ht="12.75">
      <c r="A259"/>
      <c r="B259"/>
      <c r="C259"/>
      <c r="D259"/>
      <c r="E259"/>
      <c r="F259"/>
      <c r="G259"/>
      <c r="H259"/>
      <c r="I259"/>
      <c r="J259"/>
      <c r="K259"/>
      <c r="L259"/>
    </row>
    <row r="260" spans="1:12" ht="12.75">
      <c r="A260"/>
      <c r="B260"/>
      <c r="C260"/>
      <c r="D260"/>
      <c r="E260"/>
      <c r="F260"/>
      <c r="G260"/>
      <c r="H260"/>
      <c r="I260"/>
      <c r="J260"/>
      <c r="K260"/>
      <c r="L260"/>
    </row>
    <row r="261" spans="1:12" ht="12.75">
      <c r="A261"/>
      <c r="B261"/>
      <c r="C261"/>
      <c r="D261"/>
      <c r="E261"/>
      <c r="F261"/>
      <c r="G261"/>
      <c r="H261"/>
      <c r="I261"/>
      <c r="J261"/>
      <c r="K261"/>
      <c r="L261"/>
    </row>
    <row r="262" spans="1:12" ht="12.75">
      <c r="A262"/>
      <c r="B262"/>
      <c r="C262"/>
      <c r="D262"/>
      <c r="E262"/>
      <c r="F262"/>
      <c r="G262"/>
      <c r="H262"/>
      <c r="I262"/>
      <c r="J262"/>
      <c r="K262"/>
      <c r="L262"/>
    </row>
    <row r="263" spans="1:12" ht="12.75">
      <c r="A263"/>
      <c r="B263"/>
      <c r="C263"/>
      <c r="D263"/>
      <c r="E263"/>
      <c r="F263"/>
      <c r="G263"/>
      <c r="H263"/>
      <c r="I263"/>
      <c r="J263"/>
      <c r="K263"/>
      <c r="L263"/>
    </row>
    <row r="264" spans="1:12" ht="12.75">
      <c r="A264"/>
      <c r="B264"/>
      <c r="C264"/>
      <c r="D264"/>
      <c r="E264"/>
      <c r="F264"/>
      <c r="G264"/>
      <c r="H264"/>
      <c r="I264"/>
      <c r="J264"/>
      <c r="K264"/>
      <c r="L264"/>
    </row>
    <row r="265" spans="1:12" ht="12.75">
      <c r="A265"/>
      <c r="B265"/>
      <c r="C265"/>
      <c r="D265"/>
      <c r="E265"/>
      <c r="F265"/>
      <c r="G265"/>
      <c r="H265"/>
      <c r="I265"/>
      <c r="J265"/>
      <c r="K265"/>
      <c r="L265"/>
    </row>
    <row r="266" spans="1:12" ht="12.75">
      <c r="A266"/>
      <c r="B266"/>
      <c r="C266"/>
      <c r="D266"/>
      <c r="E266"/>
      <c r="F266"/>
      <c r="G266"/>
      <c r="H266"/>
      <c r="I266"/>
      <c r="J266"/>
      <c r="K266"/>
      <c r="L266"/>
    </row>
    <row r="267" spans="1:12" ht="12.75">
      <c r="A267"/>
      <c r="B267"/>
      <c r="C267"/>
      <c r="D267"/>
      <c r="E267"/>
      <c r="F267"/>
      <c r="G267"/>
      <c r="H267"/>
      <c r="I267"/>
      <c r="J267"/>
      <c r="K267"/>
      <c r="L267"/>
    </row>
    <row r="268" spans="1:12" ht="12.75">
      <c r="A268"/>
      <c r="B268"/>
      <c r="C268"/>
      <c r="D268"/>
      <c r="E268"/>
      <c r="F268"/>
      <c r="G268"/>
      <c r="H268"/>
      <c r="I268"/>
      <c r="J268"/>
      <c r="K268"/>
      <c r="L268"/>
    </row>
    <row r="269" spans="1:12" ht="12.75">
      <c r="A269"/>
      <c r="B269"/>
      <c r="C269"/>
      <c r="D269"/>
      <c r="E269"/>
      <c r="F269"/>
      <c r="G269"/>
      <c r="H269"/>
      <c r="I269"/>
      <c r="J269"/>
      <c r="K269"/>
      <c r="L269"/>
    </row>
    <row r="270" spans="1:12" ht="12.75">
      <c r="A270"/>
      <c r="B270"/>
      <c r="C270"/>
      <c r="D270"/>
      <c r="E270"/>
      <c r="F270"/>
      <c r="G270"/>
      <c r="H270"/>
      <c r="I270"/>
      <c r="J270"/>
      <c r="K270"/>
      <c r="L270"/>
    </row>
    <row r="271" spans="1:12" ht="12.75">
      <c r="A271"/>
      <c r="B271"/>
      <c r="C271"/>
      <c r="D271"/>
      <c r="E271"/>
      <c r="F271"/>
      <c r="G271"/>
      <c r="H271"/>
      <c r="I271"/>
      <c r="J271"/>
      <c r="K271"/>
      <c r="L271"/>
    </row>
    <row r="272" spans="1:12" ht="12.75">
      <c r="A272"/>
      <c r="B272"/>
      <c r="C272"/>
      <c r="D272"/>
      <c r="E272"/>
      <c r="F272"/>
      <c r="G272"/>
      <c r="H272"/>
      <c r="I272"/>
      <c r="J272"/>
      <c r="K272"/>
      <c r="L272"/>
    </row>
    <row r="273" spans="1:12" ht="12.75">
      <c r="A273"/>
      <c r="B273"/>
      <c r="C273"/>
      <c r="D273"/>
      <c r="E273"/>
      <c r="F273"/>
      <c r="G273"/>
      <c r="H273"/>
      <c r="I273"/>
      <c r="J273"/>
      <c r="K273"/>
      <c r="L273"/>
    </row>
    <row r="274" spans="1:12" ht="12.75">
      <c r="A274"/>
      <c r="B274"/>
      <c r="C274"/>
      <c r="D274"/>
      <c r="E274"/>
      <c r="F274"/>
      <c r="G274"/>
      <c r="H274"/>
      <c r="I274"/>
      <c r="J274"/>
      <c r="K274"/>
      <c r="L274"/>
    </row>
    <row r="275" spans="1:12" ht="12.75">
      <c r="A275"/>
      <c r="B275"/>
      <c r="C275"/>
      <c r="D275"/>
      <c r="E275"/>
      <c r="F275"/>
      <c r="G275"/>
      <c r="H275"/>
      <c r="I275"/>
      <c r="J275"/>
      <c r="K275"/>
      <c r="L275"/>
    </row>
    <row r="276" spans="1:12" ht="12.75">
      <c r="A276"/>
      <c r="B276"/>
      <c r="C276"/>
      <c r="D276"/>
      <c r="E276"/>
      <c r="F276"/>
      <c r="G276"/>
      <c r="H276"/>
      <c r="I276"/>
      <c r="J276"/>
      <c r="K276"/>
      <c r="L276"/>
    </row>
    <row r="277" spans="1:12" ht="12.75">
      <c r="A277"/>
      <c r="B277"/>
      <c r="C277"/>
      <c r="D277"/>
      <c r="E277"/>
      <c r="F277"/>
      <c r="G277"/>
      <c r="H277"/>
      <c r="I277"/>
      <c r="J277"/>
      <c r="K277"/>
      <c r="L277"/>
    </row>
    <row r="278" spans="1:12" ht="12.75">
      <c r="A278"/>
      <c r="B278"/>
      <c r="C278"/>
      <c r="D278"/>
      <c r="E278"/>
      <c r="F278"/>
      <c r="G278"/>
      <c r="H278"/>
      <c r="I278"/>
      <c r="J278"/>
      <c r="K278"/>
      <c r="L278"/>
    </row>
    <row r="279" spans="1:12" ht="12.75">
      <c r="A279"/>
      <c r="B279"/>
      <c r="C279"/>
      <c r="D279"/>
      <c r="E279"/>
      <c r="F279"/>
      <c r="G279"/>
      <c r="H279"/>
      <c r="I279"/>
      <c r="J279"/>
      <c r="K279"/>
      <c r="L279"/>
    </row>
    <row r="280" spans="1:12" ht="12.75">
      <c r="A280"/>
      <c r="B280"/>
      <c r="C280"/>
      <c r="D280"/>
      <c r="E280"/>
      <c r="F280"/>
      <c r="G280"/>
      <c r="H280"/>
      <c r="I280"/>
      <c r="J280"/>
      <c r="K280"/>
      <c r="L280"/>
    </row>
    <row r="281" spans="1:12" ht="12.75">
      <c r="A281"/>
      <c r="B281"/>
      <c r="C281"/>
      <c r="D281"/>
      <c r="E281"/>
      <c r="F281"/>
      <c r="G281"/>
      <c r="H281"/>
      <c r="I281"/>
      <c r="J281"/>
      <c r="K281"/>
      <c r="L281"/>
    </row>
    <row r="282" spans="1:12" ht="12.75">
      <c r="A282"/>
      <c r="B282"/>
      <c r="C282"/>
      <c r="D282"/>
      <c r="E282"/>
      <c r="F282"/>
      <c r="G282"/>
      <c r="H282"/>
      <c r="I282"/>
      <c r="J282"/>
      <c r="K282"/>
      <c r="L282"/>
    </row>
    <row r="283" spans="1:12" ht="12.75">
      <c r="A283"/>
      <c r="B283"/>
      <c r="C283"/>
      <c r="D283"/>
      <c r="E283"/>
      <c r="F283"/>
      <c r="G283"/>
      <c r="H283"/>
      <c r="I283"/>
      <c r="J283"/>
      <c r="K283"/>
      <c r="L283"/>
    </row>
    <row r="284" spans="1:12" ht="12.75">
      <c r="A284"/>
      <c r="B284"/>
      <c r="C284"/>
      <c r="D284"/>
      <c r="E284"/>
      <c r="F284"/>
      <c r="G284"/>
      <c r="H284"/>
      <c r="I284"/>
      <c r="J284"/>
      <c r="K284"/>
      <c r="L284"/>
    </row>
    <row r="285" spans="1:12" ht="12.75">
      <c r="A285"/>
      <c r="B285"/>
      <c r="C285"/>
      <c r="D285"/>
      <c r="E285"/>
      <c r="F285"/>
      <c r="G285"/>
      <c r="H285"/>
      <c r="I285"/>
      <c r="J285"/>
      <c r="K285"/>
      <c r="L285"/>
    </row>
    <row r="286" spans="1:12" ht="12.75">
      <c r="A286"/>
      <c r="B286"/>
      <c r="C286"/>
      <c r="D286"/>
      <c r="E286"/>
      <c r="F286"/>
      <c r="G286"/>
      <c r="H286"/>
      <c r="I286"/>
      <c r="J286"/>
      <c r="K286"/>
      <c r="L286"/>
    </row>
    <row r="287" spans="1:12" ht="12.75">
      <c r="A287"/>
      <c r="B287"/>
      <c r="C287"/>
      <c r="D287"/>
      <c r="E287"/>
      <c r="F287"/>
      <c r="G287"/>
      <c r="H287"/>
      <c r="I287"/>
      <c r="J287"/>
      <c r="K287"/>
      <c r="L287"/>
    </row>
    <row r="288" spans="1:12" ht="12.75">
      <c r="A288"/>
      <c r="B288"/>
      <c r="C288"/>
      <c r="D288"/>
      <c r="E288"/>
      <c r="F288"/>
      <c r="G288"/>
      <c r="H288"/>
      <c r="I288"/>
      <c r="J288"/>
      <c r="K288"/>
      <c r="L288"/>
    </row>
    <row r="289" spans="1:12" ht="12.75">
      <c r="A289"/>
      <c r="B289"/>
      <c r="C289"/>
      <c r="D289"/>
      <c r="E289"/>
      <c r="F289"/>
      <c r="G289"/>
      <c r="H289"/>
      <c r="I289"/>
      <c r="J289"/>
      <c r="K289"/>
      <c r="L289"/>
    </row>
    <row r="290" spans="1:12" ht="12.75">
      <c r="A290"/>
      <c r="B290"/>
      <c r="C290"/>
      <c r="D290"/>
      <c r="E290"/>
      <c r="F290"/>
      <c r="G290"/>
      <c r="H290"/>
      <c r="I290"/>
      <c r="J290"/>
      <c r="K290"/>
      <c r="L290"/>
    </row>
    <row r="291" spans="1:12" ht="12.75">
      <c r="A291"/>
      <c r="B291"/>
      <c r="C291"/>
      <c r="D291"/>
      <c r="E291"/>
      <c r="F291"/>
      <c r="G291"/>
      <c r="H291"/>
      <c r="I291"/>
      <c r="J291"/>
      <c r="K291"/>
      <c r="L291"/>
    </row>
    <row r="292" spans="1:12" ht="12.75">
      <c r="A292"/>
      <c r="B292"/>
      <c r="C292"/>
      <c r="D292"/>
      <c r="E292"/>
      <c r="F292"/>
      <c r="G292"/>
      <c r="H292"/>
      <c r="I292"/>
      <c r="J292"/>
      <c r="K292"/>
      <c r="L292"/>
    </row>
    <row r="293" spans="1:12" ht="12.75">
      <c r="A293"/>
      <c r="B293"/>
      <c r="C293"/>
      <c r="D293"/>
      <c r="E293"/>
      <c r="F293"/>
      <c r="G293"/>
      <c r="H293"/>
      <c r="I293"/>
      <c r="J293"/>
      <c r="K293"/>
      <c r="L293"/>
    </row>
    <row r="294" spans="1:12" ht="12.75">
      <c r="A294"/>
      <c r="B294"/>
      <c r="C294"/>
      <c r="D294"/>
      <c r="E294"/>
      <c r="F294"/>
      <c r="G294"/>
      <c r="H294"/>
      <c r="I294"/>
      <c r="J294"/>
      <c r="K294"/>
      <c r="L294"/>
    </row>
    <row r="295" spans="1:12" ht="12.75">
      <c r="A295"/>
      <c r="B295"/>
      <c r="C295"/>
      <c r="D295"/>
      <c r="E295"/>
      <c r="F295"/>
      <c r="G295"/>
      <c r="H295"/>
      <c r="I295"/>
      <c r="J295"/>
      <c r="K295"/>
      <c r="L295"/>
    </row>
    <row r="296" spans="1:12" ht="12.75">
      <c r="A296"/>
      <c r="B296"/>
      <c r="C296"/>
      <c r="D296"/>
      <c r="E296"/>
      <c r="F296"/>
      <c r="G296"/>
      <c r="H296"/>
      <c r="I296"/>
      <c r="J296"/>
      <c r="K296"/>
      <c r="L296"/>
    </row>
    <row r="297" spans="1:12" ht="12.75">
      <c r="A297"/>
      <c r="B297"/>
      <c r="C297"/>
      <c r="D297"/>
      <c r="E297"/>
      <c r="F297"/>
      <c r="G297"/>
      <c r="H297"/>
      <c r="I297"/>
      <c r="J297"/>
      <c r="K297"/>
      <c r="L297"/>
    </row>
    <row r="298" spans="1:12" ht="12.75">
      <c r="A298"/>
      <c r="B298"/>
      <c r="C298"/>
      <c r="D298"/>
      <c r="E298"/>
      <c r="F298"/>
      <c r="G298"/>
      <c r="H298"/>
      <c r="I298"/>
      <c r="J298"/>
      <c r="K298"/>
      <c r="L298"/>
    </row>
    <row r="299" spans="1:12" ht="12.75">
      <c r="A299"/>
      <c r="B299"/>
      <c r="C299"/>
      <c r="D299"/>
      <c r="E299"/>
      <c r="F299"/>
      <c r="G299"/>
      <c r="H299"/>
      <c r="I299"/>
      <c r="J299"/>
      <c r="K299"/>
      <c r="L299"/>
    </row>
    <row r="300" spans="1:12" ht="12.75">
      <c r="A300"/>
      <c r="B300"/>
      <c r="C300"/>
      <c r="D300"/>
      <c r="E300"/>
      <c r="F300"/>
      <c r="G300"/>
      <c r="H300"/>
      <c r="I300"/>
      <c r="J300"/>
      <c r="K300"/>
      <c r="L300"/>
    </row>
    <row r="301" spans="1:12" ht="12.75">
      <c r="A301"/>
      <c r="B301"/>
      <c r="C301"/>
      <c r="D301"/>
      <c r="E301"/>
      <c r="F301"/>
      <c r="G301"/>
      <c r="H301"/>
      <c r="I301"/>
      <c r="J301"/>
      <c r="K301"/>
      <c r="L301"/>
    </row>
    <row r="302" spans="1:12" ht="12.75">
      <c r="A302"/>
      <c r="B302"/>
      <c r="C302"/>
      <c r="D302"/>
      <c r="E302"/>
      <c r="F302"/>
      <c r="G302"/>
      <c r="H302"/>
      <c r="I302"/>
      <c r="J302"/>
      <c r="K302"/>
      <c r="L302"/>
    </row>
    <row r="303" spans="1:12" ht="12.75">
      <c r="A303"/>
      <c r="B303"/>
      <c r="C303"/>
      <c r="D303"/>
      <c r="E303"/>
      <c r="F303"/>
      <c r="G303"/>
      <c r="H303"/>
      <c r="I303"/>
      <c r="J303"/>
      <c r="K303"/>
      <c r="L303"/>
    </row>
    <row r="304" spans="1:12" ht="12.75">
      <c r="A304"/>
      <c r="B304"/>
      <c r="C304"/>
      <c r="D304"/>
      <c r="E304"/>
      <c r="F304"/>
      <c r="G304"/>
      <c r="H304"/>
      <c r="I304"/>
      <c r="J304"/>
      <c r="K304"/>
      <c r="L304"/>
    </row>
    <row r="305" spans="1:12" ht="12.75">
      <c r="A305"/>
      <c r="B305"/>
      <c r="C305"/>
      <c r="D305"/>
      <c r="E305"/>
      <c r="F305"/>
      <c r="G305"/>
      <c r="H305"/>
      <c r="I305"/>
      <c r="J305"/>
      <c r="K305"/>
      <c r="L305"/>
    </row>
    <row r="306" spans="1:12" ht="12.75">
      <c r="A306"/>
      <c r="B306"/>
      <c r="C306"/>
      <c r="D306"/>
      <c r="E306"/>
      <c r="F306"/>
      <c r="G306"/>
      <c r="H306"/>
      <c r="I306"/>
      <c r="J306"/>
      <c r="K306"/>
      <c r="L306"/>
    </row>
    <row r="307" spans="1:12" ht="12.75">
      <c r="A307"/>
      <c r="B307"/>
      <c r="C307"/>
      <c r="D307"/>
      <c r="E307"/>
      <c r="F307"/>
      <c r="G307"/>
      <c r="H307"/>
      <c r="I307"/>
      <c r="J307"/>
      <c r="K307"/>
      <c r="L307"/>
    </row>
    <row r="308" spans="1:12" ht="12.75">
      <c r="A308"/>
      <c r="B308"/>
      <c r="C308"/>
      <c r="D308"/>
      <c r="E308"/>
      <c r="F308"/>
      <c r="G308"/>
      <c r="H308"/>
      <c r="I308"/>
      <c r="J308"/>
      <c r="K308"/>
      <c r="L308"/>
    </row>
    <row r="309" spans="1:12" ht="12.75">
      <c r="A309"/>
      <c r="B309"/>
      <c r="C309"/>
      <c r="D309"/>
      <c r="E309"/>
      <c r="F309"/>
      <c r="G309"/>
      <c r="H309"/>
      <c r="I309"/>
      <c r="J309"/>
      <c r="K309"/>
      <c r="L309"/>
    </row>
    <row r="310" spans="1:12" ht="12.75">
      <c r="A310"/>
      <c r="B310"/>
      <c r="C310"/>
      <c r="D310"/>
      <c r="E310"/>
      <c r="F310"/>
      <c r="G310"/>
      <c r="H310"/>
      <c r="I310"/>
      <c r="J310"/>
      <c r="K310"/>
      <c r="L310"/>
    </row>
    <row r="311" spans="1:12" ht="12.75">
      <c r="A311"/>
      <c r="B311"/>
      <c r="C311"/>
      <c r="D311"/>
      <c r="E311"/>
      <c r="F311"/>
      <c r="G311"/>
      <c r="H311"/>
      <c r="I311"/>
      <c r="J311"/>
      <c r="K311"/>
      <c r="L311"/>
    </row>
    <row r="312" spans="1:12" ht="12.75">
      <c r="A312"/>
      <c r="B312"/>
      <c r="C312"/>
      <c r="D312"/>
      <c r="E312"/>
      <c r="F312"/>
      <c r="G312"/>
      <c r="H312"/>
      <c r="I312"/>
      <c r="J312"/>
      <c r="K312"/>
      <c r="L312"/>
    </row>
    <row r="313" spans="1:12" ht="12.75">
      <c r="A313"/>
      <c r="B313"/>
      <c r="C313"/>
      <c r="D313"/>
      <c r="E313"/>
      <c r="F313"/>
      <c r="G313"/>
      <c r="H313"/>
      <c r="I313"/>
      <c r="J313"/>
      <c r="K313"/>
      <c r="L313"/>
    </row>
    <row r="314" spans="1:12" ht="12.75">
      <c r="A314"/>
      <c r="B314"/>
      <c r="C314"/>
      <c r="D314"/>
      <c r="E314"/>
      <c r="F314"/>
      <c r="G314"/>
      <c r="H314"/>
      <c r="I314"/>
      <c r="J314"/>
      <c r="K314"/>
      <c r="L314"/>
    </row>
    <row r="315" spans="1:12" ht="12.75">
      <c r="A315"/>
      <c r="B315"/>
      <c r="C315"/>
      <c r="D315"/>
      <c r="E315"/>
      <c r="F315"/>
      <c r="G315"/>
      <c r="H315"/>
      <c r="I315"/>
      <c r="J315"/>
      <c r="K315"/>
      <c r="L315"/>
    </row>
    <row r="316" spans="1:12" ht="12.75">
      <c r="A316"/>
      <c r="B316"/>
      <c r="C316"/>
      <c r="D316"/>
      <c r="E316"/>
      <c r="F316"/>
      <c r="G316"/>
      <c r="H316"/>
      <c r="I316"/>
      <c r="J316"/>
      <c r="K316"/>
      <c r="L316"/>
    </row>
    <row r="317" spans="1:12" ht="12.75">
      <c r="A317"/>
      <c r="B317"/>
      <c r="C317"/>
      <c r="D317"/>
      <c r="E317"/>
      <c r="F317"/>
      <c r="G317"/>
      <c r="H317"/>
      <c r="I317"/>
      <c r="J317"/>
      <c r="K317"/>
      <c r="L317"/>
    </row>
    <row r="318" spans="1:12" ht="12.75">
      <c r="A318"/>
      <c r="B318"/>
      <c r="C318"/>
      <c r="D318"/>
      <c r="E318"/>
      <c r="F318"/>
      <c r="G318"/>
      <c r="H318"/>
      <c r="I318"/>
      <c r="J318"/>
      <c r="K318"/>
      <c r="L318"/>
    </row>
    <row r="319" spans="1:12" ht="12.75">
      <c r="A319"/>
      <c r="B319"/>
      <c r="C319"/>
      <c r="D319"/>
      <c r="E319"/>
      <c r="F319"/>
      <c r="G319"/>
      <c r="H319"/>
      <c r="I319"/>
      <c r="J319"/>
      <c r="K319"/>
      <c r="L319"/>
    </row>
    <row r="320" spans="1:12" ht="12.75">
      <c r="A320"/>
      <c r="B320"/>
      <c r="C320"/>
      <c r="D320"/>
      <c r="E320"/>
      <c r="F320"/>
      <c r="G320"/>
      <c r="H320"/>
      <c r="I320"/>
      <c r="J320"/>
      <c r="K320"/>
      <c r="L320"/>
    </row>
    <row r="321" spans="1:12" ht="12.75">
      <c r="A321"/>
      <c r="B321"/>
      <c r="C321"/>
      <c r="D321"/>
      <c r="E321"/>
      <c r="F321"/>
      <c r="G321"/>
      <c r="H321"/>
      <c r="I321"/>
      <c r="J321"/>
      <c r="K321"/>
      <c r="L321"/>
    </row>
    <row r="322" spans="1:12" ht="12.75">
      <c r="A322"/>
      <c r="B322"/>
      <c r="C322"/>
      <c r="D322"/>
      <c r="E322"/>
      <c r="F322"/>
      <c r="G322"/>
      <c r="H322"/>
      <c r="I322"/>
      <c r="J322"/>
      <c r="K322"/>
      <c r="L322"/>
    </row>
    <row r="323" spans="1:12" ht="12.75">
      <c r="A323"/>
      <c r="B323"/>
      <c r="C323"/>
      <c r="D323"/>
      <c r="E323"/>
      <c r="F323"/>
      <c r="G323"/>
      <c r="H323"/>
      <c r="I323"/>
      <c r="J323"/>
      <c r="K323"/>
      <c r="L323"/>
    </row>
    <row r="324" spans="1:12" ht="12.75">
      <c r="A324"/>
      <c r="B324"/>
      <c r="C324"/>
      <c r="D324"/>
      <c r="E324"/>
      <c r="F324"/>
      <c r="G324"/>
      <c r="H324"/>
      <c r="I324"/>
      <c r="J324"/>
      <c r="K324"/>
      <c r="L324"/>
    </row>
    <row r="325" spans="1:12" ht="12.75">
      <c r="A325"/>
      <c r="B325"/>
      <c r="C325"/>
      <c r="D325"/>
      <c r="E325"/>
      <c r="F325"/>
      <c r="G325"/>
      <c r="H325"/>
      <c r="I325"/>
      <c r="J325"/>
      <c r="K325"/>
      <c r="L325"/>
    </row>
    <row r="326" spans="1:12" ht="12.75">
      <c r="A326"/>
      <c r="B326"/>
      <c r="C326"/>
      <c r="D326"/>
      <c r="E326"/>
      <c r="F326"/>
      <c r="G326"/>
      <c r="H326"/>
      <c r="I326"/>
      <c r="J326"/>
      <c r="K326"/>
      <c r="L326"/>
    </row>
    <row r="327" spans="1:12" ht="12.75">
      <c r="A327"/>
      <c r="B327"/>
      <c r="C327"/>
      <c r="D327"/>
      <c r="E327"/>
      <c r="F327"/>
      <c r="G327"/>
      <c r="H327"/>
      <c r="I327"/>
      <c r="J327"/>
      <c r="K327"/>
      <c r="L327"/>
    </row>
    <row r="328" spans="1:12" ht="12.75">
      <c r="A328"/>
      <c r="B328"/>
      <c r="C328"/>
      <c r="D328"/>
      <c r="E328"/>
      <c r="F328"/>
      <c r="G328"/>
      <c r="H328"/>
      <c r="I328"/>
      <c r="J328"/>
      <c r="K328"/>
      <c r="L328"/>
    </row>
    <row r="329" spans="1:12" ht="12.75">
      <c r="A329"/>
      <c r="B329"/>
      <c r="C329"/>
      <c r="D329"/>
      <c r="E329"/>
      <c r="F329"/>
      <c r="G329"/>
      <c r="H329"/>
      <c r="I329"/>
      <c r="J329"/>
      <c r="K329"/>
      <c r="L329"/>
    </row>
    <row r="330" spans="1:12" ht="12.75">
      <c r="A330"/>
      <c r="B330"/>
      <c r="C330"/>
      <c r="D330"/>
      <c r="E330"/>
      <c r="F330"/>
      <c r="G330"/>
      <c r="H330"/>
      <c r="I330"/>
      <c r="J330"/>
      <c r="K330"/>
      <c r="L330"/>
    </row>
    <row r="331" spans="1:12" ht="12.75">
      <c r="A331"/>
      <c r="B331"/>
      <c r="C331"/>
      <c r="D331"/>
      <c r="E331"/>
      <c r="F331"/>
      <c r="G331"/>
      <c r="H331"/>
      <c r="I331"/>
      <c r="J331"/>
      <c r="K331"/>
      <c r="L331"/>
    </row>
    <row r="332" spans="1:12" ht="12.75">
      <c r="A332"/>
      <c r="B332"/>
      <c r="C332"/>
      <c r="D332"/>
      <c r="E332"/>
      <c r="F332"/>
      <c r="G332"/>
      <c r="H332"/>
      <c r="I332"/>
      <c r="J332"/>
      <c r="K332"/>
      <c r="L332"/>
    </row>
    <row r="333" spans="1:12" ht="12.75">
      <c r="A333"/>
      <c r="B333"/>
      <c r="C333"/>
      <c r="D333"/>
      <c r="E333"/>
      <c r="F333"/>
      <c r="G333"/>
      <c r="H333"/>
      <c r="I333"/>
      <c r="J333"/>
      <c r="K333"/>
      <c r="L333"/>
    </row>
    <row r="334" spans="1:12" ht="12.75">
      <c r="A334"/>
      <c r="B334"/>
      <c r="C334"/>
      <c r="D334"/>
      <c r="E334"/>
      <c r="F334"/>
      <c r="G334"/>
      <c r="H334"/>
      <c r="I334"/>
      <c r="J334"/>
      <c r="K334"/>
      <c r="L334"/>
    </row>
    <row r="335" spans="1:12" ht="12.75">
      <c r="A335"/>
      <c r="B335"/>
      <c r="C335"/>
      <c r="D335"/>
      <c r="E335"/>
      <c r="F335"/>
      <c r="G335"/>
      <c r="H335"/>
      <c r="I335"/>
      <c r="J335"/>
      <c r="K335"/>
      <c r="L335"/>
    </row>
    <row r="336" spans="1:12" ht="12.75">
      <c r="A336"/>
      <c r="B336"/>
      <c r="C336"/>
      <c r="D336"/>
      <c r="E336"/>
      <c r="F336"/>
      <c r="G336"/>
      <c r="H336"/>
      <c r="I336"/>
      <c r="J336"/>
      <c r="K336"/>
      <c r="L336"/>
    </row>
    <row r="337" spans="1:12" ht="12.75">
      <c r="A337"/>
      <c r="B337"/>
      <c r="C337"/>
      <c r="D337"/>
      <c r="E337"/>
      <c r="F337"/>
      <c r="G337"/>
      <c r="H337"/>
      <c r="I337"/>
      <c r="J337"/>
      <c r="K337"/>
      <c r="L337"/>
    </row>
    <row r="338" spans="1:12" ht="12.75">
      <c r="A338"/>
      <c r="B338"/>
      <c r="C338"/>
      <c r="D338"/>
      <c r="E338"/>
      <c r="F338"/>
      <c r="G338"/>
      <c r="H338"/>
      <c r="I338"/>
      <c r="J338"/>
      <c r="K338"/>
      <c r="L338"/>
    </row>
    <row r="339" spans="1:12" ht="12.75">
      <c r="A339"/>
      <c r="B339"/>
      <c r="C339"/>
      <c r="D339"/>
      <c r="E339"/>
      <c r="F339"/>
      <c r="G339"/>
      <c r="H339"/>
      <c r="I339"/>
      <c r="J339"/>
      <c r="K339"/>
      <c r="L339"/>
    </row>
    <row r="340" spans="1:12" ht="12.75">
      <c r="A340"/>
      <c r="B340"/>
      <c r="C340"/>
      <c r="D340"/>
      <c r="E340"/>
      <c r="F340"/>
      <c r="G340"/>
      <c r="H340"/>
      <c r="I340"/>
      <c r="J340"/>
      <c r="K340"/>
      <c r="L340"/>
    </row>
    <row r="341" spans="1:12" ht="12.75">
      <c r="A341"/>
      <c r="B341"/>
      <c r="C341"/>
      <c r="D341"/>
      <c r="E341"/>
      <c r="F341"/>
      <c r="G341"/>
      <c r="H341"/>
      <c r="I341"/>
      <c r="J341"/>
      <c r="K341"/>
      <c r="L341"/>
    </row>
    <row r="342" spans="1:12" ht="12.75">
      <c r="A342"/>
      <c r="B342"/>
      <c r="C342"/>
      <c r="D342"/>
      <c r="E342"/>
      <c r="F342"/>
      <c r="G342"/>
      <c r="H342"/>
      <c r="I342"/>
      <c r="J342"/>
      <c r="K342"/>
      <c r="L342"/>
    </row>
    <row r="343" spans="1:12" ht="12.75">
      <c r="A343"/>
      <c r="B343"/>
      <c r="C343"/>
      <c r="D343"/>
      <c r="E343"/>
      <c r="F343"/>
      <c r="G343"/>
      <c r="H343"/>
      <c r="I343"/>
      <c r="J343"/>
      <c r="K343"/>
      <c r="L343"/>
    </row>
    <row r="344" spans="1:10" ht="12.75">
      <c r="A344"/>
      <c r="B344"/>
      <c r="C344"/>
      <c r="D344"/>
      <c r="E344"/>
      <c r="F344"/>
      <c r="G344"/>
      <c r="H344"/>
      <c r="I344"/>
      <c r="J344"/>
    </row>
    <row r="345" spans="1:10" ht="12.75">
      <c r="A345"/>
      <c r="B345"/>
      <c r="C345"/>
      <c r="D345"/>
      <c r="E345"/>
      <c r="F345"/>
      <c r="G345"/>
      <c r="H345"/>
      <c r="I345"/>
      <c r="J345"/>
    </row>
    <row r="346" spans="1:10" ht="12.75">
      <c r="A346"/>
      <c r="B346"/>
      <c r="C346"/>
      <c r="D346"/>
      <c r="E346"/>
      <c r="F346"/>
      <c r="G346"/>
      <c r="H346"/>
      <c r="I346"/>
      <c r="J346"/>
    </row>
    <row r="347" spans="1:10" ht="12.75">
      <c r="A347"/>
      <c r="B347"/>
      <c r="C347"/>
      <c r="D347"/>
      <c r="E347"/>
      <c r="F347"/>
      <c r="G347"/>
      <c r="H347"/>
      <c r="I347"/>
      <c r="J347"/>
    </row>
    <row r="348" spans="1:10" ht="12.75">
      <c r="A348"/>
      <c r="B348"/>
      <c r="C348"/>
      <c r="D348"/>
      <c r="E348"/>
      <c r="F348"/>
      <c r="G348"/>
      <c r="H348"/>
      <c r="I348"/>
      <c r="J348"/>
    </row>
    <row r="349" spans="1:10" ht="12.75">
      <c r="A349"/>
      <c r="B349"/>
      <c r="C349"/>
      <c r="D349"/>
      <c r="E349"/>
      <c r="F349"/>
      <c r="G349"/>
      <c r="H349"/>
      <c r="I349"/>
      <c r="J349"/>
    </row>
    <row r="350" spans="1:10" ht="12.75">
      <c r="A350"/>
      <c r="B350"/>
      <c r="C350"/>
      <c r="D350"/>
      <c r="E350"/>
      <c r="F350"/>
      <c r="G350"/>
      <c r="H350"/>
      <c r="I350"/>
      <c r="J350"/>
    </row>
    <row r="351" spans="1:10" ht="12.75">
      <c r="A351"/>
      <c r="B351"/>
      <c r="C351"/>
      <c r="D351"/>
      <c r="E351"/>
      <c r="F351"/>
      <c r="G351"/>
      <c r="H351"/>
      <c r="I351"/>
      <c r="J351"/>
    </row>
    <row r="352" spans="1:10" ht="12.75">
      <c r="A352"/>
      <c r="B352"/>
      <c r="C352"/>
      <c r="D352"/>
      <c r="E352"/>
      <c r="F352"/>
      <c r="G352"/>
      <c r="H352"/>
      <c r="I352"/>
      <c r="J352"/>
    </row>
    <row r="353" spans="1:10" ht="12.75">
      <c r="A353"/>
      <c r="B353"/>
      <c r="C353"/>
      <c r="D353"/>
      <c r="E353"/>
      <c r="F353"/>
      <c r="G353"/>
      <c r="H353"/>
      <c r="I353"/>
      <c r="J353"/>
    </row>
    <row r="354" spans="1:10" ht="12.75">
      <c r="A354"/>
      <c r="B354"/>
      <c r="C354"/>
      <c r="D354"/>
      <c r="E354"/>
      <c r="F354"/>
      <c r="G354"/>
      <c r="H354"/>
      <c r="I354"/>
      <c r="J354"/>
    </row>
    <row r="355" spans="1:10" ht="12.75">
      <c r="A355"/>
      <c r="B355"/>
      <c r="C355"/>
      <c r="D355"/>
      <c r="E355"/>
      <c r="F355"/>
      <c r="G355"/>
      <c r="H355"/>
      <c r="I355"/>
      <c r="J355"/>
    </row>
    <row r="356" spans="1:10" ht="12.75">
      <c r="A356"/>
      <c r="B356"/>
      <c r="C356"/>
      <c r="D356"/>
      <c r="E356"/>
      <c r="F356"/>
      <c r="G356"/>
      <c r="H356"/>
      <c r="I356"/>
      <c r="J356"/>
    </row>
    <row r="357" spans="1:10" ht="12.75">
      <c r="A357"/>
      <c r="B357"/>
      <c r="C357"/>
      <c r="D357"/>
      <c r="E357"/>
      <c r="F357"/>
      <c r="G357"/>
      <c r="H357"/>
      <c r="I357"/>
      <c r="J357"/>
    </row>
    <row r="358" spans="1:10" ht="12.75">
      <c r="A358"/>
      <c r="B358"/>
      <c r="C358"/>
      <c r="D358"/>
      <c r="E358"/>
      <c r="F358"/>
      <c r="G358"/>
      <c r="H358"/>
      <c r="I358"/>
      <c r="J358"/>
    </row>
    <row r="359" spans="1:10" ht="12.75">
      <c r="A359"/>
      <c r="B359"/>
      <c r="C359"/>
      <c r="D359"/>
      <c r="E359"/>
      <c r="F359"/>
      <c r="G359"/>
      <c r="H359"/>
      <c r="I359"/>
      <c r="J359"/>
    </row>
    <row r="360" spans="1:10" ht="12.75">
      <c r="A360"/>
      <c r="B360"/>
      <c r="C360"/>
      <c r="D360"/>
      <c r="E360"/>
      <c r="F360"/>
      <c r="G360"/>
      <c r="H360"/>
      <c r="I360"/>
      <c r="J360"/>
    </row>
    <row r="361" spans="1:10" ht="12.75">
      <c r="A361"/>
      <c r="B361"/>
      <c r="C361"/>
      <c r="D361"/>
      <c r="E361"/>
      <c r="F361"/>
      <c r="G361"/>
      <c r="H361"/>
      <c r="I361"/>
      <c r="J361"/>
    </row>
    <row r="362" spans="1:10" ht="12.75">
      <c r="A362"/>
      <c r="B362"/>
      <c r="C362"/>
      <c r="D362"/>
      <c r="E362"/>
      <c r="F362"/>
      <c r="G362"/>
      <c r="H362"/>
      <c r="I362"/>
      <c r="J362"/>
    </row>
    <row r="363" spans="1:10" ht="12.75">
      <c r="A363"/>
      <c r="B363"/>
      <c r="C363"/>
      <c r="D363"/>
      <c r="E363"/>
      <c r="F363"/>
      <c r="G363"/>
      <c r="H363"/>
      <c r="I363"/>
      <c r="J363"/>
    </row>
    <row r="364" spans="1:10" ht="12.75">
      <c r="A364"/>
      <c r="B364"/>
      <c r="C364"/>
      <c r="D364"/>
      <c r="E364"/>
      <c r="F364"/>
      <c r="G364"/>
      <c r="H364"/>
      <c r="I364"/>
      <c r="J364"/>
    </row>
    <row r="365" spans="1:10" ht="12.75">
      <c r="A365"/>
      <c r="B365"/>
      <c r="C365"/>
      <c r="D365"/>
      <c r="E365"/>
      <c r="F365"/>
      <c r="G365"/>
      <c r="H365"/>
      <c r="I365"/>
      <c r="J365"/>
    </row>
    <row r="366" spans="1:10" ht="12.75">
      <c r="A366"/>
      <c r="B366"/>
      <c r="C366"/>
      <c r="D366"/>
      <c r="E366"/>
      <c r="F366"/>
      <c r="G366"/>
      <c r="H366"/>
      <c r="I366"/>
      <c r="J366"/>
    </row>
    <row r="367" spans="1:10" ht="12.75">
      <c r="A367"/>
      <c r="B367"/>
      <c r="C367"/>
      <c r="D367"/>
      <c r="E367"/>
      <c r="F367"/>
      <c r="G367"/>
      <c r="H367"/>
      <c r="I367"/>
      <c r="J367"/>
    </row>
    <row r="368" spans="1:10" ht="12.75">
      <c r="A368"/>
      <c r="B368"/>
      <c r="C368"/>
      <c r="D368"/>
      <c r="E368"/>
      <c r="F368"/>
      <c r="G368"/>
      <c r="H368"/>
      <c r="I368"/>
      <c r="J368"/>
    </row>
    <row r="369" spans="1:10" ht="12.75">
      <c r="A369"/>
      <c r="B369"/>
      <c r="C369"/>
      <c r="D369"/>
      <c r="E369"/>
      <c r="F369"/>
      <c r="G369"/>
      <c r="H369"/>
      <c r="I369"/>
      <c r="J369"/>
    </row>
    <row r="370" spans="1:10" ht="12.75">
      <c r="A370"/>
      <c r="B370"/>
      <c r="C370"/>
      <c r="D370"/>
      <c r="E370"/>
      <c r="F370"/>
      <c r="G370"/>
      <c r="H370"/>
      <c r="I370"/>
      <c r="J370"/>
    </row>
    <row r="371" spans="1:10" ht="12.75">
      <c r="A371"/>
      <c r="B371"/>
      <c r="C371"/>
      <c r="D371"/>
      <c r="E371"/>
      <c r="F371"/>
      <c r="G371"/>
      <c r="H371"/>
      <c r="I371"/>
      <c r="J371"/>
    </row>
    <row r="372" spans="1:10" ht="12.75">
      <c r="A372"/>
      <c r="B372"/>
      <c r="C372"/>
      <c r="D372"/>
      <c r="E372"/>
      <c r="F372"/>
      <c r="G372"/>
      <c r="H372"/>
      <c r="I372"/>
      <c r="J372"/>
    </row>
    <row r="373" spans="1:10" ht="12.75">
      <c r="A373"/>
      <c r="B373"/>
      <c r="C373"/>
      <c r="D373"/>
      <c r="E373"/>
      <c r="F373"/>
      <c r="G373"/>
      <c r="H373"/>
      <c r="I373"/>
      <c r="J373"/>
    </row>
    <row r="374" spans="1:10" ht="12.75">
      <c r="A374"/>
      <c r="B374"/>
      <c r="C374"/>
      <c r="D374"/>
      <c r="E374"/>
      <c r="F374"/>
      <c r="G374"/>
      <c r="H374"/>
      <c r="I374"/>
      <c r="J374"/>
    </row>
    <row r="375" spans="1:10" ht="12.75">
      <c r="A375"/>
      <c r="B375"/>
      <c r="C375"/>
      <c r="D375"/>
      <c r="E375"/>
      <c r="F375"/>
      <c r="G375"/>
      <c r="H375"/>
      <c r="I375"/>
      <c r="J375"/>
    </row>
    <row r="376" spans="1:10" ht="12.75">
      <c r="A376"/>
      <c r="B376"/>
      <c r="C376"/>
      <c r="D376"/>
      <c r="E376"/>
      <c r="F376"/>
      <c r="G376"/>
      <c r="H376"/>
      <c r="I376"/>
      <c r="J376"/>
    </row>
    <row r="377" spans="1:10" ht="12.75">
      <c r="A377"/>
      <c r="B377"/>
      <c r="C377"/>
      <c r="D377"/>
      <c r="E377"/>
      <c r="F377"/>
      <c r="G377"/>
      <c r="H377"/>
      <c r="I377"/>
      <c r="J377"/>
    </row>
    <row r="378" spans="1:10" ht="12.75">
      <c r="A378"/>
      <c r="B378"/>
      <c r="C378"/>
      <c r="D378"/>
      <c r="E378"/>
      <c r="F378"/>
      <c r="G378"/>
      <c r="H378"/>
      <c r="I378"/>
      <c r="J378"/>
    </row>
    <row r="379" spans="1:10" ht="12.75">
      <c r="A379"/>
      <c r="B379"/>
      <c r="C379"/>
      <c r="D379"/>
      <c r="E379"/>
      <c r="F379"/>
      <c r="G379"/>
      <c r="H379"/>
      <c r="I379"/>
      <c r="J379"/>
    </row>
    <row r="380" spans="1:10" ht="12.75">
      <c r="A380"/>
      <c r="B380"/>
      <c r="C380"/>
      <c r="D380"/>
      <c r="E380"/>
      <c r="F380"/>
      <c r="G380"/>
      <c r="H380"/>
      <c r="I380"/>
      <c r="J380"/>
    </row>
    <row r="381" spans="1:10" ht="12.75">
      <c r="A381"/>
      <c r="B381"/>
      <c r="C381"/>
      <c r="D381"/>
      <c r="E381"/>
      <c r="F381"/>
      <c r="G381"/>
      <c r="H381"/>
      <c r="I381"/>
      <c r="J381"/>
    </row>
    <row r="382" spans="1:10" ht="12.75">
      <c r="A382"/>
      <c r="B382"/>
      <c r="C382"/>
      <c r="D382"/>
      <c r="E382"/>
      <c r="F382"/>
      <c r="G382"/>
      <c r="H382"/>
      <c r="I382"/>
      <c r="J382"/>
    </row>
    <row r="383" spans="1:10" ht="12.75">
      <c r="A383"/>
      <c r="B383"/>
      <c r="C383"/>
      <c r="D383"/>
      <c r="E383"/>
      <c r="F383"/>
      <c r="G383"/>
      <c r="H383"/>
      <c r="I383"/>
      <c r="J383"/>
    </row>
    <row r="384" spans="1:10" ht="12.75">
      <c r="A384"/>
      <c r="B384"/>
      <c r="C384"/>
      <c r="D384"/>
      <c r="E384"/>
      <c r="F384"/>
      <c r="G384"/>
      <c r="H384"/>
      <c r="I384"/>
      <c r="J384"/>
    </row>
    <row r="385" spans="1:10" ht="12.75">
      <c r="A385"/>
      <c r="B385"/>
      <c r="C385"/>
      <c r="D385"/>
      <c r="E385"/>
      <c r="F385"/>
      <c r="G385"/>
      <c r="H385"/>
      <c r="I385"/>
      <c r="J385"/>
    </row>
    <row r="386" spans="1:10" ht="12.75">
      <c r="A386"/>
      <c r="B386"/>
      <c r="C386"/>
      <c r="D386"/>
      <c r="E386"/>
      <c r="F386"/>
      <c r="G386"/>
      <c r="H386"/>
      <c r="I386"/>
      <c r="J386"/>
    </row>
    <row r="387" spans="1:10" ht="12.75">
      <c r="A387"/>
      <c r="B387"/>
      <c r="C387"/>
      <c r="D387"/>
      <c r="E387"/>
      <c r="F387"/>
      <c r="G387"/>
      <c r="H387"/>
      <c r="I387"/>
      <c r="J387"/>
    </row>
    <row r="388" spans="1:10" ht="12.75">
      <c r="A388"/>
      <c r="B388"/>
      <c r="C388"/>
      <c r="D388"/>
      <c r="E388"/>
      <c r="F388"/>
      <c r="G388"/>
      <c r="H388"/>
      <c r="I388"/>
      <c r="J388"/>
    </row>
    <row r="389" spans="1:10" ht="12.75">
      <c r="A389"/>
      <c r="B389"/>
      <c r="C389"/>
      <c r="D389"/>
      <c r="E389"/>
      <c r="F389"/>
      <c r="G389"/>
      <c r="H389"/>
      <c r="I389"/>
      <c r="J389"/>
    </row>
    <row r="390" spans="1:10" ht="12.75">
      <c r="A390"/>
      <c r="B390"/>
      <c r="C390"/>
      <c r="D390"/>
      <c r="E390"/>
      <c r="F390"/>
      <c r="G390"/>
      <c r="H390"/>
      <c r="I390"/>
      <c r="J390"/>
    </row>
    <row r="391" spans="1:10" ht="12.75">
      <c r="A391"/>
      <c r="B391"/>
      <c r="C391"/>
      <c r="D391"/>
      <c r="E391"/>
      <c r="F391"/>
      <c r="G391"/>
      <c r="H391"/>
      <c r="I391"/>
      <c r="J391"/>
    </row>
    <row r="392" spans="1:10" ht="12.75">
      <c r="A392"/>
      <c r="B392"/>
      <c r="C392"/>
      <c r="D392"/>
      <c r="E392"/>
      <c r="F392"/>
      <c r="G392"/>
      <c r="H392"/>
      <c r="I392"/>
      <c r="J392"/>
    </row>
    <row r="393" spans="1:10" ht="12.75">
      <c r="A393"/>
      <c r="B393"/>
      <c r="C393"/>
      <c r="D393"/>
      <c r="E393"/>
      <c r="F393"/>
      <c r="G393"/>
      <c r="H393"/>
      <c r="I393"/>
      <c r="J393"/>
    </row>
    <row r="394" spans="1:10" ht="12.75">
      <c r="A394"/>
      <c r="B394"/>
      <c r="C394"/>
      <c r="D394"/>
      <c r="E394"/>
      <c r="F394"/>
      <c r="G394"/>
      <c r="H394"/>
      <c r="I394"/>
      <c r="J394"/>
    </row>
    <row r="395" spans="1:10" ht="12.75">
      <c r="A395"/>
      <c r="B395"/>
      <c r="C395"/>
      <c r="D395"/>
      <c r="E395"/>
      <c r="F395"/>
      <c r="G395"/>
      <c r="H395"/>
      <c r="I395"/>
      <c r="J395"/>
    </row>
    <row r="396" spans="1:10" ht="12.75">
      <c r="A396"/>
      <c r="B396"/>
      <c r="C396"/>
      <c r="D396"/>
      <c r="E396"/>
      <c r="F396"/>
      <c r="G396"/>
      <c r="H396"/>
      <c r="I396"/>
      <c r="J396"/>
    </row>
    <row r="397" spans="1:10" ht="12.75">
      <c r="A397"/>
      <c r="B397"/>
      <c r="C397"/>
      <c r="D397"/>
      <c r="E397"/>
      <c r="F397"/>
      <c r="G397"/>
      <c r="H397"/>
      <c r="I397"/>
      <c r="J397"/>
    </row>
    <row r="398" spans="1:10" ht="12.75">
      <c r="A398"/>
      <c r="B398"/>
      <c r="C398"/>
      <c r="D398"/>
      <c r="E398"/>
      <c r="F398"/>
      <c r="G398"/>
      <c r="H398"/>
      <c r="I398"/>
      <c r="J398"/>
    </row>
    <row r="399" spans="1:10" ht="12.75">
      <c r="A399"/>
      <c r="B399"/>
      <c r="C399"/>
      <c r="D399"/>
      <c r="E399"/>
      <c r="F399"/>
      <c r="G399"/>
      <c r="H399"/>
      <c r="I399"/>
      <c r="J399"/>
    </row>
    <row r="400" spans="1:10" ht="12.75">
      <c r="A400"/>
      <c r="B400"/>
      <c r="C400"/>
      <c r="D400"/>
      <c r="E400"/>
      <c r="F400"/>
      <c r="G400"/>
      <c r="H400"/>
      <c r="I400"/>
      <c r="J400"/>
    </row>
    <row r="401" spans="1:10" ht="12.75">
      <c r="A401"/>
      <c r="B401"/>
      <c r="C401"/>
      <c r="D401"/>
      <c r="E401"/>
      <c r="F401"/>
      <c r="G401"/>
      <c r="H401"/>
      <c r="I401"/>
      <c r="J401"/>
    </row>
    <row r="402" spans="1:10" ht="12.75">
      <c r="A402"/>
      <c r="B402"/>
      <c r="C402"/>
      <c r="D402"/>
      <c r="E402"/>
      <c r="F402"/>
      <c r="G402"/>
      <c r="H402"/>
      <c r="I402"/>
      <c r="J402"/>
    </row>
    <row r="403" spans="1:10" ht="12.75">
      <c r="A403"/>
      <c r="B403"/>
      <c r="C403"/>
      <c r="D403"/>
      <c r="E403"/>
      <c r="F403"/>
      <c r="G403"/>
      <c r="H403"/>
      <c r="I403"/>
      <c r="J403"/>
    </row>
    <row r="404" spans="1:10" ht="12.75">
      <c r="A404"/>
      <c r="B404"/>
      <c r="C404"/>
      <c r="D404"/>
      <c r="E404"/>
      <c r="F404"/>
      <c r="G404"/>
      <c r="H404"/>
      <c r="I404"/>
      <c r="J404"/>
    </row>
    <row r="405" spans="1:10" ht="12.75">
      <c r="A405"/>
      <c r="B405"/>
      <c r="C405"/>
      <c r="D405"/>
      <c r="E405"/>
      <c r="F405"/>
      <c r="G405"/>
      <c r="H405"/>
      <c r="I405"/>
      <c r="J405"/>
    </row>
    <row r="406" spans="1:10" ht="12.75">
      <c r="A406"/>
      <c r="B406"/>
      <c r="C406"/>
      <c r="D406"/>
      <c r="E406"/>
      <c r="F406"/>
      <c r="G406"/>
      <c r="H406"/>
      <c r="I406"/>
      <c r="J406"/>
    </row>
    <row r="407" spans="1:10" ht="12.75">
      <c r="A407"/>
      <c r="B407"/>
      <c r="C407"/>
      <c r="D407"/>
      <c r="E407"/>
      <c r="F407"/>
      <c r="G407"/>
      <c r="H407"/>
      <c r="I407"/>
      <c r="J407"/>
    </row>
    <row r="408" spans="1:10" ht="12.75">
      <c r="A408"/>
      <c r="B408"/>
      <c r="C408"/>
      <c r="D408"/>
      <c r="E408"/>
      <c r="F408"/>
      <c r="G408"/>
      <c r="H408"/>
      <c r="I408"/>
      <c r="J408"/>
    </row>
    <row r="409" spans="1:10" ht="12.75">
      <c r="A409"/>
      <c r="B409"/>
      <c r="C409"/>
      <c r="D409"/>
      <c r="E409"/>
      <c r="F409"/>
      <c r="G409"/>
      <c r="H409"/>
      <c r="I409"/>
      <c r="J409"/>
    </row>
    <row r="410" spans="1:10" ht="12.75">
      <c r="A410"/>
      <c r="B410"/>
      <c r="C410"/>
      <c r="D410"/>
      <c r="E410"/>
      <c r="F410"/>
      <c r="G410"/>
      <c r="H410"/>
      <c r="I410"/>
      <c r="J410"/>
    </row>
    <row r="411" spans="1:10" ht="12.75">
      <c r="A411"/>
      <c r="B411"/>
      <c r="C411"/>
      <c r="D411"/>
      <c r="E411"/>
      <c r="F411"/>
      <c r="G411"/>
      <c r="H411"/>
      <c r="I411"/>
      <c r="J411"/>
    </row>
    <row r="412" spans="1:10" ht="12.75">
      <c r="A412"/>
      <c r="B412"/>
      <c r="C412"/>
      <c r="D412"/>
      <c r="E412"/>
      <c r="F412"/>
      <c r="G412"/>
      <c r="H412"/>
      <c r="I412"/>
      <c r="J412"/>
    </row>
    <row r="413" spans="1:10" ht="12.75">
      <c r="A413"/>
      <c r="B413"/>
      <c r="C413"/>
      <c r="D413"/>
      <c r="E413"/>
      <c r="F413"/>
      <c r="G413"/>
      <c r="H413"/>
      <c r="I413"/>
      <c r="J413"/>
    </row>
    <row r="414" spans="1:10" ht="12.75">
      <c r="A414"/>
      <c r="B414"/>
      <c r="C414"/>
      <c r="D414"/>
      <c r="E414"/>
      <c r="F414"/>
      <c r="G414"/>
      <c r="H414"/>
      <c r="I414"/>
      <c r="J414"/>
    </row>
    <row r="415" spans="1:10" ht="12.75">
      <c r="A415"/>
      <c r="B415"/>
      <c r="C415"/>
      <c r="D415"/>
      <c r="E415"/>
      <c r="F415"/>
      <c r="G415"/>
      <c r="H415"/>
      <c r="I415"/>
      <c r="J415"/>
    </row>
    <row r="416" spans="1:10" ht="12.75">
      <c r="A416"/>
      <c r="B416"/>
      <c r="C416"/>
      <c r="D416"/>
      <c r="E416"/>
      <c r="F416"/>
      <c r="G416"/>
      <c r="H416"/>
      <c r="I416"/>
      <c r="J416"/>
    </row>
    <row r="417" spans="1:10" ht="12.75">
      <c r="A417"/>
      <c r="B417"/>
      <c r="C417"/>
      <c r="D417"/>
      <c r="E417"/>
      <c r="F417"/>
      <c r="G417"/>
      <c r="H417"/>
      <c r="I417"/>
      <c r="J417"/>
    </row>
    <row r="418" spans="1:10" ht="12.75">
      <c r="A418"/>
      <c r="B418"/>
      <c r="C418"/>
      <c r="D418"/>
      <c r="E418"/>
      <c r="F418"/>
      <c r="G418"/>
      <c r="H418"/>
      <c r="I418"/>
      <c r="J418"/>
    </row>
    <row r="419" spans="1:10" ht="12.75">
      <c r="A419"/>
      <c r="B419"/>
      <c r="C419"/>
      <c r="D419"/>
      <c r="E419"/>
      <c r="F419"/>
      <c r="G419"/>
      <c r="H419"/>
      <c r="I419"/>
      <c r="J419"/>
    </row>
    <row r="420" spans="1:10" ht="12.75">
      <c r="A420"/>
      <c r="B420"/>
      <c r="C420"/>
      <c r="D420"/>
      <c r="E420"/>
      <c r="F420"/>
      <c r="G420"/>
      <c r="H420"/>
      <c r="I420"/>
      <c r="J420"/>
    </row>
    <row r="421" spans="1:10" ht="12.75">
      <c r="A421"/>
      <c r="B421"/>
      <c r="C421"/>
      <c r="D421"/>
      <c r="E421"/>
      <c r="F421"/>
      <c r="G421"/>
      <c r="H421"/>
      <c r="I421"/>
      <c r="J421"/>
    </row>
    <row r="422" spans="1:10" ht="12.75">
      <c r="A422"/>
      <c r="B422"/>
      <c r="C422"/>
      <c r="D422"/>
      <c r="E422"/>
      <c r="F422"/>
      <c r="G422"/>
      <c r="H422"/>
      <c r="I422"/>
      <c r="J422"/>
    </row>
    <row r="423" spans="1:10" ht="12.75">
      <c r="A423"/>
      <c r="B423"/>
      <c r="C423"/>
      <c r="D423"/>
      <c r="E423"/>
      <c r="F423"/>
      <c r="G423"/>
      <c r="H423"/>
      <c r="I423"/>
      <c r="J423"/>
    </row>
    <row r="424" spans="1:10" ht="12.75">
      <c r="A424"/>
      <c r="B424"/>
      <c r="C424"/>
      <c r="D424"/>
      <c r="E424"/>
      <c r="F424"/>
      <c r="G424"/>
      <c r="H424"/>
      <c r="I424"/>
      <c r="J424"/>
    </row>
    <row r="425" spans="1:10" ht="12.75">
      <c r="A425"/>
      <c r="B425"/>
      <c r="C425"/>
      <c r="D425"/>
      <c r="E425"/>
      <c r="F425"/>
      <c r="G425"/>
      <c r="H425"/>
      <c r="I425"/>
      <c r="J425"/>
    </row>
    <row r="426" spans="1:10" ht="12.75">
      <c r="A426"/>
      <c r="B426"/>
      <c r="C426"/>
      <c r="D426"/>
      <c r="E426"/>
      <c r="F426"/>
      <c r="G426"/>
      <c r="H426"/>
      <c r="I426"/>
      <c r="J426"/>
    </row>
    <row r="427" spans="1:10" ht="12.75">
      <c r="A427"/>
      <c r="B427"/>
      <c r="C427"/>
      <c r="D427"/>
      <c r="E427"/>
      <c r="F427"/>
      <c r="G427"/>
      <c r="H427"/>
      <c r="I427"/>
      <c r="J427"/>
    </row>
    <row r="428" spans="1:10" ht="12.75">
      <c r="A428"/>
      <c r="B428"/>
      <c r="C428"/>
      <c r="D428"/>
      <c r="E428"/>
      <c r="F428"/>
      <c r="G428"/>
      <c r="H428"/>
      <c r="I428"/>
      <c r="J428"/>
    </row>
    <row r="429" spans="1:10" ht="12.75">
      <c r="A429"/>
      <c r="B429"/>
      <c r="C429"/>
      <c r="D429"/>
      <c r="E429"/>
      <c r="F429"/>
      <c r="G429"/>
      <c r="H429"/>
      <c r="I429"/>
      <c r="J429"/>
    </row>
    <row r="430" spans="1:10" ht="12.75">
      <c r="A430"/>
      <c r="B430"/>
      <c r="C430"/>
      <c r="D430"/>
      <c r="E430"/>
      <c r="F430"/>
      <c r="G430"/>
      <c r="H430"/>
      <c r="I430"/>
      <c r="J430"/>
    </row>
    <row r="431" spans="1:10" ht="12.75">
      <c r="A431"/>
      <c r="B431"/>
      <c r="C431"/>
      <c r="D431"/>
      <c r="E431"/>
      <c r="F431"/>
      <c r="G431"/>
      <c r="H431"/>
      <c r="I431"/>
      <c r="J431"/>
    </row>
    <row r="432" spans="1:10" ht="12.75">
      <c r="A432"/>
      <c r="B432"/>
      <c r="C432"/>
      <c r="D432"/>
      <c r="E432"/>
      <c r="F432"/>
      <c r="G432"/>
      <c r="H432"/>
      <c r="I432"/>
      <c r="J432"/>
    </row>
    <row r="433" spans="1:10" ht="12.75">
      <c r="A433"/>
      <c r="B433"/>
      <c r="C433"/>
      <c r="D433"/>
      <c r="E433"/>
      <c r="F433"/>
      <c r="G433"/>
      <c r="H433"/>
      <c r="I433"/>
      <c r="J433"/>
    </row>
    <row r="434" spans="1:10" ht="12.75">
      <c r="A434"/>
      <c r="B434"/>
      <c r="C434"/>
      <c r="D434"/>
      <c r="E434"/>
      <c r="F434"/>
      <c r="G434"/>
      <c r="H434"/>
      <c r="I434"/>
      <c r="J434"/>
    </row>
    <row r="435" spans="1:10" ht="12.75">
      <c r="A435"/>
      <c r="B435"/>
      <c r="C435"/>
      <c r="D435"/>
      <c r="E435"/>
      <c r="F435"/>
      <c r="G435"/>
      <c r="H435"/>
      <c r="I435"/>
      <c r="J435"/>
    </row>
  </sheetData>
  <sheetProtection/>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codeName="Sheet1">
    <pageSetUpPr fitToPage="1"/>
  </sheetPr>
  <dimension ref="A1:E68"/>
  <sheetViews>
    <sheetView showGridLines="0" zoomScalePageLayoutView="0" workbookViewId="0" topLeftCell="A1">
      <pane ySplit="2" topLeftCell="A3" activePane="bottomLeft" state="frozen"/>
      <selection pane="topLeft" activeCell="A1" sqref="A1"/>
      <selection pane="bottomLeft" activeCell="F3" sqref="F3"/>
    </sheetView>
  </sheetViews>
  <sheetFormatPr defaultColWidth="9.140625" defaultRowHeight="12.75"/>
  <cols>
    <col min="1" max="1" width="1.28515625" style="69" customWidth="1"/>
    <col min="2" max="2" width="30.57421875" style="69" customWidth="1"/>
    <col min="3" max="3" width="18.28125" style="69" hidden="1" customWidth="1"/>
    <col min="4" max="4" width="8.00390625" style="71" hidden="1" customWidth="1"/>
    <col min="5" max="5" width="136.8515625" style="69" customWidth="1"/>
    <col min="6" max="16384" width="9.140625" style="69" customWidth="1"/>
  </cols>
  <sheetData>
    <row r="1" spans="2:5" ht="42.75" customHeight="1">
      <c r="B1" s="147" t="s">
        <v>172</v>
      </c>
      <c r="C1" s="148"/>
      <c r="D1" s="148"/>
      <c r="E1" s="148"/>
    </row>
    <row r="2" spans="1:5" ht="34.5" customHeight="1">
      <c r="A2" s="90"/>
      <c r="B2" s="90" t="s">
        <v>0</v>
      </c>
      <c r="C2" s="90" t="s">
        <v>40</v>
      </c>
      <c r="D2" s="127"/>
      <c r="E2" s="90" t="s">
        <v>4</v>
      </c>
    </row>
    <row r="3" spans="1:5" ht="34.5" customHeight="1">
      <c r="A3" s="90"/>
      <c r="B3" s="57" t="s">
        <v>164</v>
      </c>
      <c r="C3" s="57"/>
      <c r="D3" s="83"/>
      <c r="E3" s="141" t="s">
        <v>204</v>
      </c>
    </row>
    <row r="4" spans="1:5" ht="34.5" customHeight="1">
      <c r="A4" s="90"/>
      <c r="B4" s="57" t="s">
        <v>150</v>
      </c>
      <c r="C4" s="91"/>
      <c r="D4" s="142"/>
      <c r="E4" s="141" t="s">
        <v>178</v>
      </c>
    </row>
    <row r="5" spans="1:5" ht="34.5" customHeight="1">
      <c r="A5" s="90"/>
      <c r="B5" s="57" t="s">
        <v>166</v>
      </c>
      <c r="C5" s="57"/>
      <c r="D5" s="83"/>
      <c r="E5" s="141" t="s">
        <v>205</v>
      </c>
    </row>
    <row r="6" spans="1:5" ht="34.5" customHeight="1">
      <c r="A6" s="90"/>
      <c r="B6" s="57" t="s">
        <v>168</v>
      </c>
      <c r="C6" s="57"/>
      <c r="D6" s="83"/>
      <c r="E6" s="141" t="s">
        <v>196</v>
      </c>
    </row>
    <row r="7" spans="1:5" ht="20.25" customHeight="1">
      <c r="A7" s="83"/>
      <c r="B7" s="57" t="s">
        <v>165</v>
      </c>
      <c r="C7" s="57"/>
      <c r="D7" s="83"/>
      <c r="E7" s="141" t="s">
        <v>176</v>
      </c>
    </row>
    <row r="8" spans="1:5" ht="20.25" customHeight="1">
      <c r="A8" s="83"/>
      <c r="B8" s="57" t="s">
        <v>175</v>
      </c>
      <c r="C8" s="57"/>
      <c r="D8" s="83"/>
      <c r="E8" s="128" t="s">
        <v>201</v>
      </c>
    </row>
    <row r="9" spans="1:5" ht="20.25" customHeight="1">
      <c r="A9" s="83"/>
      <c r="B9" s="57" t="s">
        <v>167</v>
      </c>
      <c r="C9" s="57"/>
      <c r="D9" s="83"/>
      <c r="E9" s="141" t="s">
        <v>187</v>
      </c>
    </row>
    <row r="10" spans="1:5" ht="20.25" customHeight="1">
      <c r="A10" s="83"/>
      <c r="B10" s="57" t="s">
        <v>170</v>
      </c>
      <c r="C10" s="57"/>
      <c r="D10" s="83"/>
      <c r="E10" s="141"/>
    </row>
    <row r="11" spans="1:5" ht="20.25" customHeight="1">
      <c r="A11" s="83"/>
      <c r="B11" s="57" t="s">
        <v>171</v>
      </c>
      <c r="C11" s="57"/>
      <c r="D11" s="83"/>
      <c r="E11" s="141"/>
    </row>
    <row r="12" spans="1:5" ht="20.25" customHeight="1">
      <c r="A12" s="83"/>
      <c r="B12" s="57" t="s">
        <v>169</v>
      </c>
      <c r="C12" s="57"/>
      <c r="D12" s="83"/>
      <c r="E12" s="141"/>
    </row>
    <row r="13" spans="1:5" ht="20.25" customHeight="1">
      <c r="A13" s="83"/>
      <c r="B13" s="57"/>
      <c r="C13" s="57"/>
      <c r="D13" s="83"/>
      <c r="E13" s="141"/>
    </row>
    <row r="14" spans="1:5" ht="20.25" customHeight="1">
      <c r="A14" s="83"/>
      <c r="B14" s="57"/>
      <c r="C14" s="57"/>
      <c r="D14" s="83"/>
      <c r="E14" s="141"/>
    </row>
    <row r="15" spans="1:5" ht="20.25" customHeight="1">
      <c r="A15" s="83"/>
      <c r="B15" s="57"/>
      <c r="C15" s="57"/>
      <c r="D15" s="83"/>
      <c r="E15" s="141"/>
    </row>
    <row r="16" spans="1:5" ht="20.25" customHeight="1">
      <c r="A16" s="83"/>
      <c r="B16" s="57"/>
      <c r="C16" s="57"/>
      <c r="D16" s="83"/>
      <c r="E16" s="141"/>
    </row>
    <row r="17" spans="1:5" ht="20.25" customHeight="1">
      <c r="A17" s="83">
        <v>15</v>
      </c>
      <c r="B17" s="57"/>
      <c r="C17" s="57"/>
      <c r="D17" s="83"/>
      <c r="E17" s="128"/>
    </row>
    <row r="18" spans="1:5" ht="20.25" customHeight="1">
      <c r="A18" s="83">
        <v>16</v>
      </c>
      <c r="B18" s="57"/>
      <c r="C18" s="57"/>
      <c r="D18" s="83"/>
      <c r="E18" s="128"/>
    </row>
    <row r="19" spans="1:5" ht="20.25" customHeight="1">
      <c r="A19" s="83">
        <v>17</v>
      </c>
      <c r="B19" s="57"/>
      <c r="C19" s="57"/>
      <c r="D19" s="83"/>
      <c r="E19" s="141"/>
    </row>
    <row r="20" spans="1:5" ht="20.25" customHeight="1">
      <c r="A20" s="83">
        <v>18</v>
      </c>
      <c r="B20" s="57"/>
      <c r="C20" s="57"/>
      <c r="D20" s="83"/>
      <c r="E20" s="128"/>
    </row>
    <row r="21" spans="1:5" ht="20.25" customHeight="1">
      <c r="A21" s="83">
        <v>19</v>
      </c>
      <c r="B21" s="57"/>
      <c r="C21" s="57"/>
      <c r="D21" s="83"/>
      <c r="E21" s="128"/>
    </row>
    <row r="22" spans="1:5" ht="20.25">
      <c r="A22" s="83">
        <v>20</v>
      </c>
      <c r="B22" s="57"/>
      <c r="C22" s="57"/>
      <c r="D22" s="83"/>
      <c r="E22" s="128"/>
    </row>
    <row r="23" spans="1:5" ht="20.25">
      <c r="A23" s="83">
        <v>21</v>
      </c>
      <c r="B23" s="57"/>
      <c r="C23" s="57"/>
      <c r="D23" s="83"/>
      <c r="E23" s="141"/>
    </row>
    <row r="24" spans="1:5" ht="20.25">
      <c r="A24" s="83">
        <v>22</v>
      </c>
      <c r="B24" s="57"/>
      <c r="C24" s="57"/>
      <c r="D24" s="83"/>
      <c r="E24" s="128"/>
    </row>
    <row r="25" spans="1:5" ht="20.25">
      <c r="A25" s="83">
        <v>23</v>
      </c>
      <c r="B25" s="57"/>
      <c r="C25" s="57"/>
      <c r="D25" s="83"/>
      <c r="E25" s="128"/>
    </row>
    <row r="26" spans="1:5" ht="20.25">
      <c r="A26" s="83">
        <v>24</v>
      </c>
      <c r="B26" s="57"/>
      <c r="C26" s="57"/>
      <c r="D26" s="83"/>
      <c r="E26" s="128"/>
    </row>
    <row r="27" spans="1:5" ht="20.25">
      <c r="A27" s="83">
        <v>25</v>
      </c>
      <c r="B27" s="57"/>
      <c r="C27" s="57"/>
      <c r="D27" s="83"/>
      <c r="E27" s="146"/>
    </row>
    <row r="28" spans="1:5" ht="20.25">
      <c r="A28" s="83">
        <v>26</v>
      </c>
      <c r="B28" s="57"/>
      <c r="C28" s="57"/>
      <c r="D28" s="83"/>
      <c r="E28" s="145"/>
    </row>
    <row r="29" spans="1:5" ht="20.25">
      <c r="A29" s="83">
        <v>27</v>
      </c>
      <c r="B29" s="57"/>
      <c r="C29" s="57"/>
      <c r="D29" s="83"/>
      <c r="E29" s="145"/>
    </row>
    <row r="30" spans="1:5" ht="20.25">
      <c r="A30" s="83">
        <v>28</v>
      </c>
      <c r="B30" s="57"/>
      <c r="C30" s="57"/>
      <c r="D30" s="83"/>
      <c r="E30" s="146"/>
    </row>
    <row r="31" spans="1:5" ht="20.25">
      <c r="A31" s="83">
        <v>29</v>
      </c>
      <c r="B31" s="57"/>
      <c r="C31" s="57"/>
      <c r="D31" s="83"/>
      <c r="E31" s="146"/>
    </row>
    <row r="32" spans="1:5" ht="20.25">
      <c r="A32" s="145">
        <v>30</v>
      </c>
      <c r="B32" s="145"/>
      <c r="C32" s="145"/>
      <c r="D32" s="145"/>
      <c r="E32" s="146"/>
    </row>
    <row r="33" spans="1:5" ht="20.25">
      <c r="A33" s="145">
        <v>31</v>
      </c>
      <c r="B33" s="145"/>
      <c r="C33" s="145"/>
      <c r="D33" s="145"/>
      <c r="E33" s="146"/>
    </row>
    <row r="34" spans="1:5" ht="20.25">
      <c r="A34" s="145">
        <v>32</v>
      </c>
      <c r="B34" s="145"/>
      <c r="C34" s="145"/>
      <c r="D34" s="145"/>
      <c r="E34" s="146"/>
    </row>
    <row r="35" spans="1:5" ht="20.25">
      <c r="A35" s="145">
        <v>33</v>
      </c>
      <c r="B35" s="145"/>
      <c r="C35" s="145"/>
      <c r="D35" s="145"/>
      <c r="E35" s="146"/>
    </row>
    <row r="36" spans="1:5" ht="20.25">
      <c r="A36" s="145">
        <v>34</v>
      </c>
      <c r="B36" s="145"/>
      <c r="C36" s="145"/>
      <c r="D36" s="145"/>
      <c r="E36" s="145"/>
    </row>
    <row r="37" spans="1:5" ht="20.25">
      <c r="A37" s="145">
        <v>35</v>
      </c>
      <c r="B37" s="145"/>
      <c r="C37" s="145"/>
      <c r="D37" s="145"/>
      <c r="E37" s="146"/>
    </row>
    <row r="38" spans="1:5" ht="20.25">
      <c r="A38" s="145">
        <v>36</v>
      </c>
      <c r="B38" s="145"/>
      <c r="C38" s="145"/>
      <c r="D38" s="145"/>
      <c r="E38" s="146"/>
    </row>
    <row r="39" spans="1:5" ht="20.25">
      <c r="A39" s="145">
        <v>37</v>
      </c>
      <c r="B39" s="145"/>
      <c r="C39" s="145"/>
      <c r="D39" s="145"/>
      <c r="E39" s="146"/>
    </row>
    <row r="40" spans="1:5" ht="20.25">
      <c r="A40" s="145">
        <v>38</v>
      </c>
      <c r="B40" s="145"/>
      <c r="C40" s="145"/>
      <c r="D40" s="145"/>
      <c r="E40" s="146"/>
    </row>
    <row r="41" spans="1:5" ht="20.25">
      <c r="A41" s="145">
        <v>39</v>
      </c>
      <c r="B41" s="145"/>
      <c r="C41" s="145"/>
      <c r="D41" s="145"/>
      <c r="E41" s="145"/>
    </row>
    <row r="42" spans="1:5" ht="20.25">
      <c r="A42" s="145">
        <v>40</v>
      </c>
      <c r="B42" s="145"/>
      <c r="C42" s="145"/>
      <c r="D42" s="145"/>
      <c r="E42" s="145"/>
    </row>
    <row r="43" spans="1:5" ht="20.25">
      <c r="A43" s="145">
        <v>41</v>
      </c>
      <c r="B43" s="145"/>
      <c r="C43" s="145"/>
      <c r="D43" s="145"/>
      <c r="E43" s="145"/>
    </row>
    <row r="44" spans="1:5" ht="20.25">
      <c r="A44" s="143"/>
      <c r="B44" s="59"/>
      <c r="C44" s="59"/>
      <c r="D44" s="143"/>
      <c r="E44" s="144"/>
    </row>
    <row r="45" spans="1:5" ht="20.25">
      <c r="A45" s="143"/>
      <c r="B45" s="59"/>
      <c r="C45" s="59"/>
      <c r="D45" s="143"/>
      <c r="E45" s="144"/>
    </row>
    <row r="46" spans="1:5" ht="20.25">
      <c r="A46" s="143"/>
      <c r="B46" s="59"/>
      <c r="C46" s="59"/>
      <c r="D46" s="143"/>
      <c r="E46" s="59"/>
    </row>
    <row r="47" spans="1:5" ht="20.25">
      <c r="A47" s="143"/>
      <c r="B47" s="59"/>
      <c r="C47" s="59"/>
      <c r="D47" s="143"/>
      <c r="E47" s="144"/>
    </row>
    <row r="48" spans="1:5" ht="20.25">
      <c r="A48" s="143"/>
      <c r="B48" s="59"/>
      <c r="C48" s="59"/>
      <c r="D48" s="143"/>
      <c r="E48" s="144"/>
    </row>
    <row r="49" spans="1:5" ht="20.25">
      <c r="A49" s="143"/>
      <c r="B49" s="59"/>
      <c r="C49" s="59"/>
      <c r="D49" s="143"/>
      <c r="E49" s="144"/>
    </row>
    <row r="50" spans="1:5" ht="20.25">
      <c r="A50" s="143"/>
      <c r="B50" s="59"/>
      <c r="C50" s="59"/>
      <c r="D50" s="143"/>
      <c r="E50" s="144"/>
    </row>
    <row r="51" spans="1:5" ht="20.25">
      <c r="A51" s="143"/>
      <c r="B51" s="59"/>
      <c r="C51" s="59"/>
      <c r="D51" s="143"/>
      <c r="E51" s="144"/>
    </row>
    <row r="52" spans="1:5" ht="20.25">
      <c r="A52" s="143"/>
      <c r="B52" s="59"/>
      <c r="C52" s="59"/>
      <c r="D52" s="143"/>
      <c r="E52" s="144"/>
    </row>
    <row r="53" spans="1:5" ht="20.25">
      <c r="A53" s="143"/>
      <c r="B53" s="59"/>
      <c r="C53" s="59"/>
      <c r="D53" s="143"/>
      <c r="E53" s="59"/>
    </row>
    <row r="54" spans="1:5" ht="20.25">
      <c r="A54" s="143"/>
      <c r="B54" s="59"/>
      <c r="C54" s="59"/>
      <c r="D54" s="143"/>
      <c r="E54" s="59"/>
    </row>
    <row r="55" spans="1:5" ht="20.25">
      <c r="A55" s="143"/>
      <c r="B55" s="59"/>
      <c r="C55" s="59"/>
      <c r="D55" s="143"/>
      <c r="E55" s="144"/>
    </row>
    <row r="56" spans="1:5" ht="20.25">
      <c r="A56" s="143"/>
      <c r="B56" s="59"/>
      <c r="C56" s="59"/>
      <c r="D56" s="143"/>
      <c r="E56" s="144"/>
    </row>
    <row r="57" spans="1:5" ht="20.25">
      <c r="A57" s="143"/>
      <c r="B57" s="59"/>
      <c r="C57" s="59"/>
      <c r="D57" s="143"/>
      <c r="E57" s="144"/>
    </row>
    <row r="58" spans="1:5" ht="20.25">
      <c r="A58" s="143"/>
      <c r="B58" s="59"/>
      <c r="C58" s="59"/>
      <c r="D58" s="143"/>
      <c r="E58" s="144"/>
    </row>
    <row r="59" spans="1:5" ht="20.25">
      <c r="A59" s="143"/>
      <c r="B59" s="59"/>
      <c r="C59" s="59"/>
      <c r="D59" s="143"/>
      <c r="E59" s="144"/>
    </row>
    <row r="60" spans="1:5" ht="20.25">
      <c r="A60" s="143"/>
      <c r="B60" s="59"/>
      <c r="C60" s="59"/>
      <c r="D60" s="143"/>
      <c r="E60" s="144"/>
    </row>
    <row r="61" spans="1:5" ht="20.25">
      <c r="A61" s="143"/>
      <c r="B61" s="59"/>
      <c r="C61" s="59"/>
      <c r="D61" s="143"/>
      <c r="E61" s="144"/>
    </row>
    <row r="62" spans="1:5" ht="20.25">
      <c r="A62" s="143"/>
      <c r="B62" s="59"/>
      <c r="C62" s="59"/>
      <c r="D62" s="143"/>
      <c r="E62" s="144"/>
    </row>
    <row r="63" spans="1:5" ht="20.25">
      <c r="A63" s="143"/>
      <c r="B63" s="59"/>
      <c r="C63" s="59"/>
      <c r="D63" s="143"/>
      <c r="E63" s="144"/>
    </row>
    <row r="64" spans="1:5" ht="20.25">
      <c r="A64" s="143"/>
      <c r="B64" s="59"/>
      <c r="C64" s="59"/>
      <c r="D64" s="143"/>
      <c r="E64" s="144"/>
    </row>
    <row r="65" spans="1:5" ht="20.25">
      <c r="A65" s="143"/>
      <c r="B65" s="59"/>
      <c r="C65" s="59"/>
      <c r="D65" s="143"/>
      <c r="E65" s="144"/>
    </row>
    <row r="66" spans="1:5" ht="20.25">
      <c r="A66" s="143"/>
      <c r="B66" s="59"/>
      <c r="C66" s="59"/>
      <c r="D66" s="143"/>
      <c r="E66" s="144"/>
    </row>
    <row r="67" spans="1:5" ht="20.25">
      <c r="A67" s="143"/>
      <c r="C67" s="59"/>
      <c r="D67" s="143"/>
      <c r="E67" s="59"/>
    </row>
    <row r="68" spans="1:5" ht="20.25">
      <c r="A68" s="143"/>
      <c r="C68" s="59"/>
      <c r="D68" s="143"/>
      <c r="E68" s="59"/>
    </row>
  </sheetData>
  <sheetProtection/>
  <printOptions/>
  <pageMargins left="0.2362204724409449" right="0.2362204724409449" top="0.7480314960629921" bottom="0.7480314960629921" header="0.31496062992125984" footer="0.31496062992125984"/>
  <pageSetup fitToHeight="1" fitToWidth="1" horizontalDpi="300" verticalDpi="300" orientation="landscape" paperSize="9" scale="51" r:id="rId1"/>
  <rowBreaks count="1" manualBreakCount="1">
    <brk id="2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WKB&amp;SA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WKBSA</dc:creator>
  <cp:keywords/>
  <dc:description/>
  <cp:lastModifiedBy>Phil</cp:lastModifiedBy>
  <cp:lastPrinted>2019-07-04T03:05:59Z</cp:lastPrinted>
  <dcterms:created xsi:type="dcterms:W3CDTF">1999-07-21T20:21:56Z</dcterms:created>
  <dcterms:modified xsi:type="dcterms:W3CDTF">2019-07-06T22:00:06Z</dcterms:modified>
  <cp:category/>
  <cp:version/>
  <cp:contentType/>
  <cp:contentStatus/>
</cp:coreProperties>
</file>